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ave\DVIP\"/>
    </mc:Choice>
  </mc:AlternateContent>
  <xr:revisionPtr revIDLastSave="0" documentId="13_ncr:1_{5941F241-3673-4749-992C-1A3ADC528FFD}" xr6:coauthVersionLast="46" xr6:coauthVersionMax="46" xr10:uidLastSave="{00000000-0000-0000-0000-000000000000}"/>
  <bookViews>
    <workbookView xWindow="-120" yWindow="-120" windowWidth="19455" windowHeight="11760" activeTab="1" xr2:uid="{00000000-000D-0000-FFFF-FFFF00000000}"/>
  </bookViews>
  <sheets>
    <sheet name="PIP-UIP" sheetId="1" r:id="rId1"/>
    <sheet name="PUS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K391" i="2"/>
  <c r="J391" i="2"/>
  <c r="S377" i="2" s="1"/>
  <c r="I391" i="2"/>
  <c r="S376" i="2" s="1"/>
  <c r="H391" i="2"/>
  <c r="S378" i="2"/>
  <c r="S375" i="2"/>
  <c r="K358" i="2" l="1"/>
  <c r="S345" i="2" s="1"/>
  <c r="J358" i="2"/>
  <c r="I358" i="2"/>
  <c r="S343" i="2" s="1"/>
  <c r="H358" i="2"/>
  <c r="S342" i="2" s="1"/>
  <c r="S344" i="2"/>
  <c r="K325" i="2"/>
  <c r="S312" i="2" s="1"/>
  <c r="J325" i="2"/>
  <c r="S311" i="2" s="1"/>
  <c r="I325" i="2"/>
  <c r="H325" i="2"/>
  <c r="S309" i="2" s="1"/>
  <c r="F324" i="2"/>
  <c r="F357" i="2" s="1"/>
  <c r="F390" i="2" s="1"/>
  <c r="S310" i="2"/>
  <c r="K292" i="2"/>
  <c r="S279" i="2" s="1"/>
  <c r="J292" i="2"/>
  <c r="I292" i="2"/>
  <c r="H292" i="2"/>
  <c r="S276" i="2" s="1"/>
  <c r="E291" i="2"/>
  <c r="E324" i="2" s="1"/>
  <c r="E357" i="2" s="1"/>
  <c r="E390" i="2" s="1"/>
  <c r="D291" i="2"/>
  <c r="D324" i="2" s="1"/>
  <c r="D357" i="2" s="1"/>
  <c r="D390" i="2" s="1"/>
  <c r="S278" i="2"/>
  <c r="S277" i="2"/>
  <c r="D258" i="2"/>
  <c r="E258" i="2"/>
  <c r="F258" i="2"/>
  <c r="F291" i="2" s="1"/>
  <c r="G258" i="2"/>
  <c r="G291" i="2" s="1"/>
  <c r="G324" i="2" s="1"/>
  <c r="G357" i="2" s="1"/>
  <c r="G390" i="2" s="1"/>
  <c r="K259" i="2"/>
  <c r="S246" i="2" s="1"/>
  <c r="J259" i="2"/>
  <c r="I259" i="2"/>
  <c r="S244" i="2" s="1"/>
  <c r="H259" i="2"/>
  <c r="S243" i="2" s="1"/>
  <c r="S245" i="2"/>
  <c r="H226" i="2"/>
  <c r="K226" i="2"/>
  <c r="S213" i="2" s="1"/>
  <c r="J226" i="2"/>
  <c r="S212" i="2" s="1"/>
  <c r="I226" i="2"/>
  <c r="S210" i="2"/>
  <c r="S211" i="2"/>
  <c r="G96" i="2" l="1"/>
  <c r="G128" i="2" s="1"/>
  <c r="G160" i="2" s="1"/>
  <c r="G192" i="2" s="1"/>
  <c r="G224" i="2" s="1"/>
  <c r="G257" i="2" s="1"/>
  <c r="G290" i="2" s="1"/>
  <c r="G323" i="2" s="1"/>
  <c r="G356" i="2" s="1"/>
  <c r="G389" i="2" s="1"/>
  <c r="K193" i="2"/>
  <c r="S181" i="2" s="1"/>
  <c r="J193" i="2"/>
  <c r="S180" i="2" s="1"/>
  <c r="I193" i="2"/>
  <c r="H193" i="2"/>
  <c r="S178" i="2" s="1"/>
  <c r="S179" i="2"/>
  <c r="K161" i="2"/>
  <c r="S149" i="2" s="1"/>
  <c r="J161" i="2"/>
  <c r="S148" i="2" s="1"/>
  <c r="I161" i="2"/>
  <c r="S147" i="2" s="1"/>
  <c r="H161" i="2"/>
  <c r="S146" i="2" s="1"/>
  <c r="E150" i="2"/>
  <c r="E182" i="2" s="1"/>
  <c r="E214" i="2" s="1"/>
  <c r="E247" i="2" s="1"/>
  <c r="E280" i="2" s="1"/>
  <c r="E313" i="2" s="1"/>
  <c r="E346" i="2" s="1"/>
  <c r="K129" i="2"/>
  <c r="S117" i="2" s="1"/>
  <c r="J129" i="2"/>
  <c r="S116" i="2" s="1"/>
  <c r="I129" i="2"/>
  <c r="H129" i="2"/>
  <c r="S114" i="2" s="1"/>
  <c r="E128" i="2"/>
  <c r="E160" i="2" s="1"/>
  <c r="E192" i="2" s="1"/>
  <c r="E224" i="2" s="1"/>
  <c r="E257" i="2" s="1"/>
  <c r="E290" i="2" s="1"/>
  <c r="F121" i="2"/>
  <c r="F153" i="2" s="1"/>
  <c r="F185" i="2" s="1"/>
  <c r="F217" i="2" s="1"/>
  <c r="F250" i="2" s="1"/>
  <c r="F283" i="2" s="1"/>
  <c r="F316" i="2" s="1"/>
  <c r="F349" i="2" s="1"/>
  <c r="F382" i="2" s="1"/>
  <c r="F116" i="2"/>
  <c r="F148" i="2" s="1"/>
  <c r="F180" i="2" s="1"/>
  <c r="F212" i="2" s="1"/>
  <c r="F245" i="2" s="1"/>
  <c r="F278" i="2" s="1"/>
  <c r="F311" i="2" s="1"/>
  <c r="F344" i="2" s="1"/>
  <c r="F377" i="2" s="1"/>
  <c r="S115" i="2"/>
  <c r="E111" i="2"/>
  <c r="E143" i="2" s="1"/>
  <c r="E175" i="2" s="1"/>
  <c r="E207" i="2" s="1"/>
  <c r="E240" i="2" s="1"/>
  <c r="E273" i="2" s="1"/>
  <c r="E306" i="2" s="1"/>
  <c r="E339" i="2" s="1"/>
  <c r="E372" i="2" s="1"/>
  <c r="F108" i="2"/>
  <c r="F140" i="2" s="1"/>
  <c r="F172" i="2" s="1"/>
  <c r="F204" i="2" s="1"/>
  <c r="F237" i="2" s="1"/>
  <c r="F270" i="2" s="1"/>
  <c r="F303" i="2" s="1"/>
  <c r="F336" i="2" s="1"/>
  <c r="F369" i="2" s="1"/>
  <c r="E107" i="2"/>
  <c r="E139" i="2" s="1"/>
  <c r="E171" i="2" s="1"/>
  <c r="E203" i="2" s="1"/>
  <c r="E236" i="2" s="1"/>
  <c r="E269" i="2" s="1"/>
  <c r="E302" i="2" s="1"/>
  <c r="E335" i="2" s="1"/>
  <c r="E368" i="2" s="1"/>
  <c r="L96" i="2"/>
  <c r="F76" i="2"/>
  <c r="F77" i="2"/>
  <c r="F109" i="2" s="1"/>
  <c r="F141" i="2" s="1"/>
  <c r="F173" i="2" s="1"/>
  <c r="F205" i="2" s="1"/>
  <c r="F238" i="2" s="1"/>
  <c r="F271" i="2" s="1"/>
  <c r="F304" i="2" s="1"/>
  <c r="F337" i="2" s="1"/>
  <c r="F370" i="2" s="1"/>
  <c r="F80" i="2"/>
  <c r="F112" i="2" s="1"/>
  <c r="F144" i="2" s="1"/>
  <c r="F176" i="2" s="1"/>
  <c r="F208" i="2" s="1"/>
  <c r="F241" i="2" s="1"/>
  <c r="F274" i="2" s="1"/>
  <c r="F307" i="2" s="1"/>
  <c r="F340" i="2" s="1"/>
  <c r="F373" i="2" s="1"/>
  <c r="F81" i="2"/>
  <c r="F113" i="2" s="1"/>
  <c r="F145" i="2" s="1"/>
  <c r="F177" i="2" s="1"/>
  <c r="F209" i="2" s="1"/>
  <c r="F242" i="2" s="1"/>
  <c r="F275" i="2" s="1"/>
  <c r="F308" i="2" s="1"/>
  <c r="F341" i="2" s="1"/>
  <c r="F374" i="2" s="1"/>
  <c r="F84" i="2"/>
  <c r="F85" i="2"/>
  <c r="F117" i="2" s="1"/>
  <c r="F149" i="2" s="1"/>
  <c r="F181" i="2" s="1"/>
  <c r="F213" i="2" s="1"/>
  <c r="F246" i="2" s="1"/>
  <c r="F279" i="2" s="1"/>
  <c r="F312" i="2" s="1"/>
  <c r="F345" i="2" s="1"/>
  <c r="F378" i="2" s="1"/>
  <c r="F88" i="2"/>
  <c r="F120" i="2" s="1"/>
  <c r="F152" i="2" s="1"/>
  <c r="F184" i="2" s="1"/>
  <c r="F216" i="2" s="1"/>
  <c r="F249" i="2" s="1"/>
  <c r="F282" i="2" s="1"/>
  <c r="F315" i="2" s="1"/>
  <c r="F348" i="2" s="1"/>
  <c r="F381" i="2" s="1"/>
  <c r="F89" i="2"/>
  <c r="F92" i="2"/>
  <c r="F124" i="2" s="1"/>
  <c r="F156" i="2" s="1"/>
  <c r="F188" i="2" s="1"/>
  <c r="F220" i="2" s="1"/>
  <c r="F253" i="2" s="1"/>
  <c r="F286" i="2" s="1"/>
  <c r="F319" i="2" s="1"/>
  <c r="F352" i="2" s="1"/>
  <c r="F385" i="2" s="1"/>
  <c r="F93" i="2"/>
  <c r="F125" i="2" s="1"/>
  <c r="F157" i="2" s="1"/>
  <c r="F189" i="2" s="1"/>
  <c r="F221" i="2" s="1"/>
  <c r="F254" i="2" s="1"/>
  <c r="F287" i="2" s="1"/>
  <c r="F320" i="2" s="1"/>
  <c r="F353" i="2" s="1"/>
  <c r="F386" i="2" s="1"/>
  <c r="F96" i="2"/>
  <c r="F128" i="2" s="1"/>
  <c r="F160" i="2" s="1"/>
  <c r="F192" i="2" s="1"/>
  <c r="F224" i="2" s="1"/>
  <c r="F257" i="2" s="1"/>
  <c r="F290" i="2" s="1"/>
  <c r="F323" i="2" s="1"/>
  <c r="F356" i="2" s="1"/>
  <c r="F389" i="2" s="1"/>
  <c r="F74" i="2"/>
  <c r="F106" i="2" s="1"/>
  <c r="F138" i="2" s="1"/>
  <c r="F170" i="2" s="1"/>
  <c r="F202" i="2" s="1"/>
  <c r="F235" i="2" s="1"/>
  <c r="F268" i="2" s="1"/>
  <c r="F301" i="2" s="1"/>
  <c r="D96" i="2"/>
  <c r="D128" i="2" s="1"/>
  <c r="E96" i="2"/>
  <c r="E75" i="2"/>
  <c r="E76" i="2"/>
  <c r="E108" i="2" s="1"/>
  <c r="E140" i="2" s="1"/>
  <c r="E172" i="2" s="1"/>
  <c r="E204" i="2" s="1"/>
  <c r="E237" i="2" s="1"/>
  <c r="E270" i="2" s="1"/>
  <c r="E303" i="2" s="1"/>
  <c r="E336" i="2" s="1"/>
  <c r="E369" i="2" s="1"/>
  <c r="E79" i="2"/>
  <c r="E80" i="2"/>
  <c r="E112" i="2" s="1"/>
  <c r="E144" i="2" s="1"/>
  <c r="E176" i="2" s="1"/>
  <c r="E208" i="2" s="1"/>
  <c r="E241" i="2" s="1"/>
  <c r="E274" i="2" s="1"/>
  <c r="E307" i="2" s="1"/>
  <c r="E340" i="2" s="1"/>
  <c r="E373" i="2" s="1"/>
  <c r="E83" i="2"/>
  <c r="E115" i="2" s="1"/>
  <c r="E84" i="2"/>
  <c r="E116" i="2" s="1"/>
  <c r="E148" i="2" s="1"/>
  <c r="E180" i="2" s="1"/>
  <c r="E212" i="2" s="1"/>
  <c r="E245" i="2" s="1"/>
  <c r="E278" i="2" s="1"/>
  <c r="E311" i="2" s="1"/>
  <c r="E344" i="2" s="1"/>
  <c r="E377" i="2" s="1"/>
  <c r="E87" i="2"/>
  <c r="E119" i="2" s="1"/>
  <c r="E88" i="2"/>
  <c r="E120" i="2" s="1"/>
  <c r="E152" i="2" s="1"/>
  <c r="E184" i="2" s="1"/>
  <c r="E216" i="2" s="1"/>
  <c r="E249" i="2" s="1"/>
  <c r="E282" i="2" s="1"/>
  <c r="E315" i="2" s="1"/>
  <c r="E348" i="2" s="1"/>
  <c r="E381" i="2" s="1"/>
  <c r="E91" i="2"/>
  <c r="E123" i="2" s="1"/>
  <c r="E155" i="2" s="1"/>
  <c r="E187" i="2" s="1"/>
  <c r="E219" i="2" s="1"/>
  <c r="E252" i="2" s="1"/>
  <c r="E285" i="2" s="1"/>
  <c r="E318" i="2" s="1"/>
  <c r="E351" i="2" s="1"/>
  <c r="E384" i="2" s="1"/>
  <c r="E92" i="2"/>
  <c r="E124" i="2" s="1"/>
  <c r="E156" i="2" s="1"/>
  <c r="E188" i="2" s="1"/>
  <c r="E220" i="2" s="1"/>
  <c r="E253" i="2" s="1"/>
  <c r="E286" i="2" s="1"/>
  <c r="E319" i="2" s="1"/>
  <c r="E352" i="2" s="1"/>
  <c r="E385" i="2" s="1"/>
  <c r="E95" i="2"/>
  <c r="E127" i="2" s="1"/>
  <c r="E159" i="2" s="1"/>
  <c r="E191" i="2" s="1"/>
  <c r="E223" i="2" s="1"/>
  <c r="E256" i="2" s="1"/>
  <c r="E289" i="2" s="1"/>
  <c r="E322" i="2" s="1"/>
  <c r="E355" i="2" s="1"/>
  <c r="E388" i="2" s="1"/>
  <c r="E74" i="2"/>
  <c r="E106" i="2" s="1"/>
  <c r="E138" i="2" s="1"/>
  <c r="E170" i="2" s="1"/>
  <c r="E202" i="2" s="1"/>
  <c r="E235" i="2" s="1"/>
  <c r="E268" i="2" s="1"/>
  <c r="E301" i="2" s="1"/>
  <c r="K97" i="2"/>
  <c r="S85" i="2" s="1"/>
  <c r="J97" i="2"/>
  <c r="S84" i="2" s="1"/>
  <c r="I97" i="2"/>
  <c r="S83" i="2" s="1"/>
  <c r="H97" i="2"/>
  <c r="S82" i="2" s="1"/>
  <c r="M87" i="2"/>
  <c r="T85" i="2"/>
  <c r="R85" i="2"/>
  <c r="R84" i="2"/>
  <c r="R83" i="2"/>
  <c r="T83" i="2" s="1"/>
  <c r="M83" i="2"/>
  <c r="R82" i="2"/>
  <c r="T82" i="2" s="1"/>
  <c r="M82" i="2"/>
  <c r="R53" i="2"/>
  <c r="R52" i="2"/>
  <c r="R51" i="2"/>
  <c r="R50" i="2"/>
  <c r="M57" i="2"/>
  <c r="M55" i="2"/>
  <c r="M51" i="2"/>
  <c r="M50" i="2"/>
  <c r="N47" i="2"/>
  <c r="D41" i="2"/>
  <c r="E41" i="2"/>
  <c r="F41" i="2"/>
  <c r="N41" i="2" s="1"/>
  <c r="G41" i="2"/>
  <c r="G73" i="2" s="1"/>
  <c r="D42" i="2"/>
  <c r="D74" i="2" s="1"/>
  <c r="D106" i="2" s="1"/>
  <c r="D138" i="2" s="1"/>
  <c r="E42" i="2"/>
  <c r="F42" i="2"/>
  <c r="G42" i="2"/>
  <c r="G74" i="2" s="1"/>
  <c r="G106" i="2" s="1"/>
  <c r="G138" i="2" s="1"/>
  <c r="G170" i="2" s="1"/>
  <c r="G202" i="2" s="1"/>
  <c r="G235" i="2" s="1"/>
  <c r="G268" i="2" s="1"/>
  <c r="G301" i="2" s="1"/>
  <c r="G334" i="2" s="1"/>
  <c r="D43" i="2"/>
  <c r="D75" i="2" s="1"/>
  <c r="D107" i="2" s="1"/>
  <c r="D139" i="2" s="1"/>
  <c r="D171" i="2" s="1"/>
  <c r="D203" i="2" s="1"/>
  <c r="D236" i="2" s="1"/>
  <c r="D269" i="2" s="1"/>
  <c r="D302" i="2" s="1"/>
  <c r="D335" i="2" s="1"/>
  <c r="D368" i="2" s="1"/>
  <c r="E43" i="2"/>
  <c r="F43" i="2"/>
  <c r="F75" i="2" s="1"/>
  <c r="F107" i="2" s="1"/>
  <c r="F139" i="2" s="1"/>
  <c r="F171" i="2" s="1"/>
  <c r="F203" i="2" s="1"/>
  <c r="F236" i="2" s="1"/>
  <c r="F269" i="2" s="1"/>
  <c r="F302" i="2" s="1"/>
  <c r="F335" i="2" s="1"/>
  <c r="F368" i="2" s="1"/>
  <c r="G43" i="2"/>
  <c r="G75" i="2" s="1"/>
  <c r="G107" i="2" s="1"/>
  <c r="G139" i="2" s="1"/>
  <c r="G171" i="2" s="1"/>
  <c r="G203" i="2" s="1"/>
  <c r="G236" i="2" s="1"/>
  <c r="G269" i="2" s="1"/>
  <c r="G302" i="2" s="1"/>
  <c r="G335" i="2" s="1"/>
  <c r="G368" i="2" s="1"/>
  <c r="D44" i="2"/>
  <c r="D76" i="2" s="1"/>
  <c r="D108" i="2" s="1"/>
  <c r="D140" i="2" s="1"/>
  <c r="D172" i="2" s="1"/>
  <c r="D204" i="2" s="1"/>
  <c r="D237" i="2" s="1"/>
  <c r="D270" i="2" s="1"/>
  <c r="D303" i="2" s="1"/>
  <c r="D336" i="2" s="1"/>
  <c r="D369" i="2" s="1"/>
  <c r="E44" i="2"/>
  <c r="F44" i="2"/>
  <c r="G44" i="2"/>
  <c r="G76" i="2" s="1"/>
  <c r="G108" i="2" s="1"/>
  <c r="G140" i="2" s="1"/>
  <c r="G172" i="2" s="1"/>
  <c r="G204" i="2" s="1"/>
  <c r="G237" i="2" s="1"/>
  <c r="G270" i="2" s="1"/>
  <c r="G303" i="2" s="1"/>
  <c r="G336" i="2" s="1"/>
  <c r="G369" i="2" s="1"/>
  <c r="D45" i="2"/>
  <c r="D77" i="2" s="1"/>
  <c r="D109" i="2" s="1"/>
  <c r="D141" i="2" s="1"/>
  <c r="D173" i="2" s="1"/>
  <c r="D205" i="2" s="1"/>
  <c r="D238" i="2" s="1"/>
  <c r="D271" i="2" s="1"/>
  <c r="D304" i="2" s="1"/>
  <c r="D337" i="2" s="1"/>
  <c r="D370" i="2" s="1"/>
  <c r="E45" i="2"/>
  <c r="E77" i="2" s="1"/>
  <c r="E109" i="2" s="1"/>
  <c r="E141" i="2" s="1"/>
  <c r="E173" i="2" s="1"/>
  <c r="E205" i="2" s="1"/>
  <c r="E238" i="2" s="1"/>
  <c r="E271" i="2" s="1"/>
  <c r="E304" i="2" s="1"/>
  <c r="E337" i="2" s="1"/>
  <c r="E370" i="2" s="1"/>
  <c r="F45" i="2"/>
  <c r="G45" i="2"/>
  <c r="G77" i="2" s="1"/>
  <c r="G109" i="2" s="1"/>
  <c r="G141" i="2" s="1"/>
  <c r="G173" i="2" s="1"/>
  <c r="G205" i="2" s="1"/>
  <c r="G238" i="2" s="1"/>
  <c r="G271" i="2" s="1"/>
  <c r="G304" i="2" s="1"/>
  <c r="G337" i="2" s="1"/>
  <c r="G370" i="2" s="1"/>
  <c r="D46" i="2"/>
  <c r="L46" i="2" s="1"/>
  <c r="E46" i="2"/>
  <c r="E78" i="2" s="1"/>
  <c r="E110" i="2" s="1"/>
  <c r="E142" i="2" s="1"/>
  <c r="E174" i="2" s="1"/>
  <c r="F46" i="2"/>
  <c r="F78" i="2" s="1"/>
  <c r="F110" i="2" s="1"/>
  <c r="F142" i="2" s="1"/>
  <c r="F174" i="2" s="1"/>
  <c r="F206" i="2" s="1"/>
  <c r="F239" i="2" s="1"/>
  <c r="F272" i="2" s="1"/>
  <c r="F305" i="2" s="1"/>
  <c r="F338" i="2" s="1"/>
  <c r="F371" i="2" s="1"/>
  <c r="G46" i="2"/>
  <c r="G78" i="2" s="1"/>
  <c r="G110" i="2" s="1"/>
  <c r="G142" i="2" s="1"/>
  <c r="G174" i="2" s="1"/>
  <c r="G206" i="2" s="1"/>
  <c r="G239" i="2" s="1"/>
  <c r="G272" i="2" s="1"/>
  <c r="G305" i="2" s="1"/>
  <c r="G338" i="2" s="1"/>
  <c r="G371" i="2" s="1"/>
  <c r="D47" i="2"/>
  <c r="D79" i="2" s="1"/>
  <c r="D111" i="2" s="1"/>
  <c r="D143" i="2" s="1"/>
  <c r="D175" i="2" s="1"/>
  <c r="D207" i="2" s="1"/>
  <c r="D240" i="2" s="1"/>
  <c r="D273" i="2" s="1"/>
  <c r="D306" i="2" s="1"/>
  <c r="D339" i="2" s="1"/>
  <c r="D372" i="2" s="1"/>
  <c r="E47" i="2"/>
  <c r="F47" i="2"/>
  <c r="F79" i="2" s="1"/>
  <c r="F111" i="2" s="1"/>
  <c r="G47" i="2"/>
  <c r="G79" i="2" s="1"/>
  <c r="G111" i="2" s="1"/>
  <c r="G143" i="2" s="1"/>
  <c r="G175" i="2" s="1"/>
  <c r="G207" i="2" s="1"/>
  <c r="G240" i="2" s="1"/>
  <c r="G273" i="2" s="1"/>
  <c r="G306" i="2" s="1"/>
  <c r="G339" i="2" s="1"/>
  <c r="G372" i="2" s="1"/>
  <c r="D48" i="2"/>
  <c r="D80" i="2" s="1"/>
  <c r="D112" i="2" s="1"/>
  <c r="D144" i="2" s="1"/>
  <c r="D176" i="2" s="1"/>
  <c r="D208" i="2" s="1"/>
  <c r="E48" i="2"/>
  <c r="F48" i="2"/>
  <c r="G48" i="2"/>
  <c r="G80" i="2" s="1"/>
  <c r="G112" i="2" s="1"/>
  <c r="G144" i="2" s="1"/>
  <c r="G176" i="2" s="1"/>
  <c r="G208" i="2" s="1"/>
  <c r="G241" i="2" s="1"/>
  <c r="G274" i="2" s="1"/>
  <c r="G307" i="2" s="1"/>
  <c r="G340" i="2" s="1"/>
  <c r="G373" i="2" s="1"/>
  <c r="D49" i="2"/>
  <c r="D81" i="2" s="1"/>
  <c r="D113" i="2" s="1"/>
  <c r="D145" i="2" s="1"/>
  <c r="D177" i="2" s="1"/>
  <c r="D209" i="2" s="1"/>
  <c r="D242" i="2" s="1"/>
  <c r="D275" i="2" s="1"/>
  <c r="D308" i="2" s="1"/>
  <c r="D341" i="2" s="1"/>
  <c r="D374" i="2" s="1"/>
  <c r="E49" i="2"/>
  <c r="E81" i="2" s="1"/>
  <c r="E113" i="2" s="1"/>
  <c r="E145" i="2" s="1"/>
  <c r="E177" i="2" s="1"/>
  <c r="E209" i="2" s="1"/>
  <c r="E242" i="2" s="1"/>
  <c r="E275" i="2" s="1"/>
  <c r="E308" i="2" s="1"/>
  <c r="E341" i="2" s="1"/>
  <c r="E374" i="2" s="1"/>
  <c r="F49" i="2"/>
  <c r="G49" i="2"/>
  <c r="G81" i="2" s="1"/>
  <c r="G113" i="2" s="1"/>
  <c r="G145" i="2" s="1"/>
  <c r="G177" i="2" s="1"/>
  <c r="G209" i="2" s="1"/>
  <c r="G242" i="2" s="1"/>
  <c r="G275" i="2" s="1"/>
  <c r="G308" i="2" s="1"/>
  <c r="G341" i="2" s="1"/>
  <c r="G374" i="2" s="1"/>
  <c r="D50" i="2"/>
  <c r="D82" i="2" s="1"/>
  <c r="D114" i="2" s="1"/>
  <c r="D146" i="2" s="1"/>
  <c r="D178" i="2" s="1"/>
  <c r="D210" i="2" s="1"/>
  <c r="D243" i="2" s="1"/>
  <c r="D276" i="2" s="1"/>
  <c r="D309" i="2" s="1"/>
  <c r="D342" i="2" s="1"/>
  <c r="D375" i="2" s="1"/>
  <c r="E50" i="2"/>
  <c r="E82" i="2" s="1"/>
  <c r="E114" i="2" s="1"/>
  <c r="E146" i="2" s="1"/>
  <c r="E178" i="2" s="1"/>
  <c r="E210" i="2" s="1"/>
  <c r="E243" i="2" s="1"/>
  <c r="E276" i="2" s="1"/>
  <c r="E309" i="2" s="1"/>
  <c r="E342" i="2" s="1"/>
  <c r="E375" i="2" s="1"/>
  <c r="F50" i="2"/>
  <c r="F82" i="2" s="1"/>
  <c r="F114" i="2" s="1"/>
  <c r="F146" i="2" s="1"/>
  <c r="F178" i="2" s="1"/>
  <c r="F210" i="2" s="1"/>
  <c r="F243" i="2" s="1"/>
  <c r="F276" i="2" s="1"/>
  <c r="F309" i="2" s="1"/>
  <c r="F342" i="2" s="1"/>
  <c r="F375" i="2" s="1"/>
  <c r="G50" i="2"/>
  <c r="G82" i="2" s="1"/>
  <c r="G114" i="2" s="1"/>
  <c r="G146" i="2" s="1"/>
  <c r="G178" i="2" s="1"/>
  <c r="G210" i="2" s="1"/>
  <c r="G243" i="2" s="1"/>
  <c r="G276" i="2" s="1"/>
  <c r="G309" i="2" s="1"/>
  <c r="G342" i="2" s="1"/>
  <c r="G375" i="2" s="1"/>
  <c r="D51" i="2"/>
  <c r="D83" i="2" s="1"/>
  <c r="D115" i="2" s="1"/>
  <c r="D147" i="2" s="1"/>
  <c r="D179" i="2" s="1"/>
  <c r="D211" i="2" s="1"/>
  <c r="D244" i="2" s="1"/>
  <c r="D277" i="2" s="1"/>
  <c r="D310" i="2" s="1"/>
  <c r="D343" i="2" s="1"/>
  <c r="D376" i="2" s="1"/>
  <c r="E51" i="2"/>
  <c r="F51" i="2"/>
  <c r="F83" i="2" s="1"/>
  <c r="F115" i="2" s="1"/>
  <c r="F147" i="2" s="1"/>
  <c r="F179" i="2" s="1"/>
  <c r="F211" i="2" s="1"/>
  <c r="F244" i="2" s="1"/>
  <c r="F277" i="2" s="1"/>
  <c r="F310" i="2" s="1"/>
  <c r="F343" i="2" s="1"/>
  <c r="G51" i="2"/>
  <c r="G83" i="2" s="1"/>
  <c r="G115" i="2" s="1"/>
  <c r="G147" i="2" s="1"/>
  <c r="G179" i="2" s="1"/>
  <c r="G211" i="2" s="1"/>
  <c r="G244" i="2" s="1"/>
  <c r="G277" i="2" s="1"/>
  <c r="G310" i="2" s="1"/>
  <c r="G343" i="2" s="1"/>
  <c r="G376" i="2" s="1"/>
  <c r="D52" i="2"/>
  <c r="D84" i="2" s="1"/>
  <c r="D116" i="2" s="1"/>
  <c r="D148" i="2" s="1"/>
  <c r="D180" i="2" s="1"/>
  <c r="D212" i="2" s="1"/>
  <c r="D245" i="2" s="1"/>
  <c r="D278" i="2" s="1"/>
  <c r="D311" i="2" s="1"/>
  <c r="D344" i="2" s="1"/>
  <c r="D377" i="2" s="1"/>
  <c r="E52" i="2"/>
  <c r="F52" i="2"/>
  <c r="G52" i="2"/>
  <c r="G84" i="2" s="1"/>
  <c r="G116" i="2" s="1"/>
  <c r="G148" i="2" s="1"/>
  <c r="G180" i="2" s="1"/>
  <c r="G212" i="2" s="1"/>
  <c r="G245" i="2" s="1"/>
  <c r="G278" i="2" s="1"/>
  <c r="G311" i="2" s="1"/>
  <c r="G344" i="2" s="1"/>
  <c r="G377" i="2" s="1"/>
  <c r="D53" i="2"/>
  <c r="D85" i="2" s="1"/>
  <c r="D117" i="2" s="1"/>
  <c r="D149" i="2" s="1"/>
  <c r="D181" i="2" s="1"/>
  <c r="D213" i="2" s="1"/>
  <c r="D246" i="2" s="1"/>
  <c r="D279" i="2" s="1"/>
  <c r="D312" i="2" s="1"/>
  <c r="D345" i="2" s="1"/>
  <c r="D378" i="2" s="1"/>
  <c r="E53" i="2"/>
  <c r="E85" i="2" s="1"/>
  <c r="E117" i="2" s="1"/>
  <c r="E149" i="2" s="1"/>
  <c r="E181" i="2" s="1"/>
  <c r="E213" i="2" s="1"/>
  <c r="E246" i="2" s="1"/>
  <c r="E279" i="2" s="1"/>
  <c r="E312" i="2" s="1"/>
  <c r="E345" i="2" s="1"/>
  <c r="E378" i="2" s="1"/>
  <c r="F53" i="2"/>
  <c r="G53" i="2"/>
  <c r="G85" i="2" s="1"/>
  <c r="G117" i="2" s="1"/>
  <c r="G149" i="2" s="1"/>
  <c r="G181" i="2" s="1"/>
  <c r="G213" i="2" s="1"/>
  <c r="G246" i="2" s="1"/>
  <c r="G279" i="2" s="1"/>
  <c r="G312" i="2" s="1"/>
  <c r="G345" i="2" s="1"/>
  <c r="G378" i="2" s="1"/>
  <c r="D54" i="2"/>
  <c r="E54" i="2"/>
  <c r="E86" i="2" s="1"/>
  <c r="E118" i="2" s="1"/>
  <c r="F54" i="2"/>
  <c r="F86" i="2" s="1"/>
  <c r="F118" i="2" s="1"/>
  <c r="F150" i="2" s="1"/>
  <c r="F182" i="2" s="1"/>
  <c r="F214" i="2" s="1"/>
  <c r="F247" i="2" s="1"/>
  <c r="F280" i="2" s="1"/>
  <c r="F313" i="2" s="1"/>
  <c r="F346" i="2" s="1"/>
  <c r="F379" i="2" s="1"/>
  <c r="G54" i="2"/>
  <c r="G86" i="2" s="1"/>
  <c r="G118" i="2" s="1"/>
  <c r="G150" i="2" s="1"/>
  <c r="G182" i="2" s="1"/>
  <c r="G214" i="2" s="1"/>
  <c r="G247" i="2" s="1"/>
  <c r="G280" i="2" s="1"/>
  <c r="G313" i="2" s="1"/>
  <c r="G346" i="2" s="1"/>
  <c r="G379" i="2" s="1"/>
  <c r="D55" i="2"/>
  <c r="D87" i="2" s="1"/>
  <c r="D119" i="2" s="1"/>
  <c r="D151" i="2" s="1"/>
  <c r="D183" i="2" s="1"/>
  <c r="D215" i="2" s="1"/>
  <c r="D248" i="2" s="1"/>
  <c r="D281" i="2" s="1"/>
  <c r="D314" i="2" s="1"/>
  <c r="D347" i="2" s="1"/>
  <c r="D380" i="2" s="1"/>
  <c r="E55" i="2"/>
  <c r="F55" i="2"/>
  <c r="F87" i="2" s="1"/>
  <c r="F119" i="2" s="1"/>
  <c r="F151" i="2" s="1"/>
  <c r="F183" i="2" s="1"/>
  <c r="F215" i="2" s="1"/>
  <c r="F248" i="2" s="1"/>
  <c r="F281" i="2" s="1"/>
  <c r="F314" i="2" s="1"/>
  <c r="F347" i="2" s="1"/>
  <c r="F380" i="2" s="1"/>
  <c r="G55" i="2"/>
  <c r="G87" i="2" s="1"/>
  <c r="G119" i="2" s="1"/>
  <c r="G151" i="2" s="1"/>
  <c r="G183" i="2" s="1"/>
  <c r="G215" i="2" s="1"/>
  <c r="G248" i="2" s="1"/>
  <c r="G281" i="2" s="1"/>
  <c r="G314" i="2" s="1"/>
  <c r="G347" i="2" s="1"/>
  <c r="G380" i="2" s="1"/>
  <c r="D56" i="2"/>
  <c r="D88" i="2" s="1"/>
  <c r="D120" i="2" s="1"/>
  <c r="D152" i="2" s="1"/>
  <c r="D184" i="2" s="1"/>
  <c r="D216" i="2" s="1"/>
  <c r="D249" i="2" s="1"/>
  <c r="D282" i="2" s="1"/>
  <c r="D315" i="2" s="1"/>
  <c r="D348" i="2" s="1"/>
  <c r="D381" i="2" s="1"/>
  <c r="E56" i="2"/>
  <c r="F56" i="2"/>
  <c r="G56" i="2"/>
  <c r="G88" i="2" s="1"/>
  <c r="G120" i="2" s="1"/>
  <c r="G152" i="2" s="1"/>
  <c r="G184" i="2" s="1"/>
  <c r="G216" i="2" s="1"/>
  <c r="G249" i="2" s="1"/>
  <c r="G282" i="2" s="1"/>
  <c r="G315" i="2" s="1"/>
  <c r="G348" i="2" s="1"/>
  <c r="G381" i="2" s="1"/>
  <c r="D57" i="2"/>
  <c r="D89" i="2" s="1"/>
  <c r="D121" i="2" s="1"/>
  <c r="D153" i="2" s="1"/>
  <c r="D185" i="2" s="1"/>
  <c r="D217" i="2" s="1"/>
  <c r="D250" i="2" s="1"/>
  <c r="D283" i="2" s="1"/>
  <c r="D316" i="2" s="1"/>
  <c r="D349" i="2" s="1"/>
  <c r="D382" i="2" s="1"/>
  <c r="E57" i="2"/>
  <c r="E89" i="2" s="1"/>
  <c r="F57" i="2"/>
  <c r="G57" i="2"/>
  <c r="G89" i="2" s="1"/>
  <c r="G121" i="2" s="1"/>
  <c r="G153" i="2" s="1"/>
  <c r="G185" i="2" s="1"/>
  <c r="G217" i="2" s="1"/>
  <c r="G250" i="2" s="1"/>
  <c r="G283" i="2" s="1"/>
  <c r="G316" i="2" s="1"/>
  <c r="G349" i="2" s="1"/>
  <c r="G382" i="2" s="1"/>
  <c r="D58" i="2"/>
  <c r="D90" i="2" s="1"/>
  <c r="D122" i="2" s="1"/>
  <c r="D154" i="2" s="1"/>
  <c r="D186" i="2" s="1"/>
  <c r="D218" i="2" s="1"/>
  <c r="D251" i="2" s="1"/>
  <c r="D284" i="2" s="1"/>
  <c r="D317" i="2" s="1"/>
  <c r="D350" i="2" s="1"/>
  <c r="D383" i="2" s="1"/>
  <c r="E58" i="2"/>
  <c r="E90" i="2" s="1"/>
  <c r="E122" i="2" s="1"/>
  <c r="E154" i="2" s="1"/>
  <c r="E186" i="2" s="1"/>
  <c r="E218" i="2" s="1"/>
  <c r="E251" i="2" s="1"/>
  <c r="E284" i="2" s="1"/>
  <c r="E317" i="2" s="1"/>
  <c r="E350" i="2" s="1"/>
  <c r="E383" i="2" s="1"/>
  <c r="F58" i="2"/>
  <c r="F90" i="2" s="1"/>
  <c r="F122" i="2" s="1"/>
  <c r="F154" i="2" s="1"/>
  <c r="F186" i="2" s="1"/>
  <c r="F218" i="2" s="1"/>
  <c r="F251" i="2" s="1"/>
  <c r="F284" i="2" s="1"/>
  <c r="F317" i="2" s="1"/>
  <c r="F350" i="2" s="1"/>
  <c r="F383" i="2" s="1"/>
  <c r="G58" i="2"/>
  <c r="G90" i="2" s="1"/>
  <c r="G122" i="2" s="1"/>
  <c r="G154" i="2" s="1"/>
  <c r="G186" i="2" s="1"/>
  <c r="G218" i="2" s="1"/>
  <c r="G251" i="2" s="1"/>
  <c r="G284" i="2" s="1"/>
  <c r="G317" i="2" s="1"/>
  <c r="G350" i="2" s="1"/>
  <c r="G383" i="2" s="1"/>
  <c r="D59" i="2"/>
  <c r="D91" i="2" s="1"/>
  <c r="D123" i="2" s="1"/>
  <c r="D155" i="2" s="1"/>
  <c r="D187" i="2" s="1"/>
  <c r="D219" i="2" s="1"/>
  <c r="D252" i="2" s="1"/>
  <c r="D285" i="2" s="1"/>
  <c r="D318" i="2" s="1"/>
  <c r="D351" i="2" s="1"/>
  <c r="D384" i="2" s="1"/>
  <c r="E59" i="2"/>
  <c r="F59" i="2"/>
  <c r="F91" i="2" s="1"/>
  <c r="F123" i="2" s="1"/>
  <c r="F155" i="2" s="1"/>
  <c r="F187" i="2" s="1"/>
  <c r="F219" i="2" s="1"/>
  <c r="F252" i="2" s="1"/>
  <c r="F285" i="2" s="1"/>
  <c r="F318" i="2" s="1"/>
  <c r="F351" i="2" s="1"/>
  <c r="F384" i="2" s="1"/>
  <c r="G59" i="2"/>
  <c r="G91" i="2" s="1"/>
  <c r="G123" i="2" s="1"/>
  <c r="G155" i="2" s="1"/>
  <c r="G187" i="2" s="1"/>
  <c r="G219" i="2" s="1"/>
  <c r="G252" i="2" s="1"/>
  <c r="G285" i="2" s="1"/>
  <c r="G318" i="2" s="1"/>
  <c r="G351" i="2" s="1"/>
  <c r="G384" i="2" s="1"/>
  <c r="D60" i="2"/>
  <c r="E60" i="2"/>
  <c r="F60" i="2"/>
  <c r="G60" i="2"/>
  <c r="G92" i="2" s="1"/>
  <c r="G124" i="2" s="1"/>
  <c r="G156" i="2" s="1"/>
  <c r="G188" i="2" s="1"/>
  <c r="G220" i="2" s="1"/>
  <c r="G253" i="2" s="1"/>
  <c r="G286" i="2" s="1"/>
  <c r="G319" i="2" s="1"/>
  <c r="G352" i="2" s="1"/>
  <c r="G385" i="2" s="1"/>
  <c r="D61" i="2"/>
  <c r="D93" i="2" s="1"/>
  <c r="D125" i="2" s="1"/>
  <c r="D157" i="2" s="1"/>
  <c r="D189" i="2" s="1"/>
  <c r="D221" i="2" s="1"/>
  <c r="D254" i="2" s="1"/>
  <c r="D287" i="2" s="1"/>
  <c r="D320" i="2" s="1"/>
  <c r="D353" i="2" s="1"/>
  <c r="D386" i="2" s="1"/>
  <c r="E61" i="2"/>
  <c r="E93" i="2" s="1"/>
  <c r="E125" i="2" s="1"/>
  <c r="E157" i="2" s="1"/>
  <c r="E189" i="2" s="1"/>
  <c r="E221" i="2" s="1"/>
  <c r="E254" i="2" s="1"/>
  <c r="E287" i="2" s="1"/>
  <c r="E320" i="2" s="1"/>
  <c r="E353" i="2" s="1"/>
  <c r="E386" i="2" s="1"/>
  <c r="F61" i="2"/>
  <c r="G61" i="2"/>
  <c r="G93" i="2" s="1"/>
  <c r="G125" i="2" s="1"/>
  <c r="G157" i="2" s="1"/>
  <c r="G189" i="2" s="1"/>
  <c r="G221" i="2" s="1"/>
  <c r="G254" i="2" s="1"/>
  <c r="G287" i="2" s="1"/>
  <c r="G320" i="2" s="1"/>
  <c r="G353" i="2" s="1"/>
  <c r="G386" i="2" s="1"/>
  <c r="D62" i="2"/>
  <c r="D94" i="2" s="1"/>
  <c r="D126" i="2" s="1"/>
  <c r="D158" i="2" s="1"/>
  <c r="D190" i="2" s="1"/>
  <c r="D222" i="2" s="1"/>
  <c r="D255" i="2" s="1"/>
  <c r="D288" i="2" s="1"/>
  <c r="D321" i="2" s="1"/>
  <c r="D354" i="2" s="1"/>
  <c r="D387" i="2" s="1"/>
  <c r="E62" i="2"/>
  <c r="E94" i="2" s="1"/>
  <c r="E126" i="2" s="1"/>
  <c r="E158" i="2" s="1"/>
  <c r="E190" i="2" s="1"/>
  <c r="E222" i="2" s="1"/>
  <c r="E255" i="2" s="1"/>
  <c r="E288" i="2" s="1"/>
  <c r="E321" i="2" s="1"/>
  <c r="E354" i="2" s="1"/>
  <c r="E387" i="2" s="1"/>
  <c r="F62" i="2"/>
  <c r="F94" i="2" s="1"/>
  <c r="F126" i="2" s="1"/>
  <c r="F158" i="2" s="1"/>
  <c r="F190" i="2" s="1"/>
  <c r="F222" i="2" s="1"/>
  <c r="F255" i="2" s="1"/>
  <c r="F288" i="2" s="1"/>
  <c r="F321" i="2" s="1"/>
  <c r="F354" i="2" s="1"/>
  <c r="F387" i="2" s="1"/>
  <c r="G62" i="2"/>
  <c r="G94" i="2" s="1"/>
  <c r="G126" i="2" s="1"/>
  <c r="G158" i="2" s="1"/>
  <c r="G190" i="2" s="1"/>
  <c r="G222" i="2" s="1"/>
  <c r="G255" i="2" s="1"/>
  <c r="G288" i="2" s="1"/>
  <c r="G321" i="2" s="1"/>
  <c r="G354" i="2" s="1"/>
  <c r="G387" i="2" s="1"/>
  <c r="D63" i="2"/>
  <c r="D95" i="2" s="1"/>
  <c r="D127" i="2" s="1"/>
  <c r="D159" i="2" s="1"/>
  <c r="D191" i="2" s="1"/>
  <c r="D223" i="2" s="1"/>
  <c r="D256" i="2" s="1"/>
  <c r="D289" i="2" s="1"/>
  <c r="D322" i="2" s="1"/>
  <c r="D355" i="2" s="1"/>
  <c r="D388" i="2" s="1"/>
  <c r="E63" i="2"/>
  <c r="F63" i="2"/>
  <c r="F95" i="2" s="1"/>
  <c r="F127" i="2" s="1"/>
  <c r="F159" i="2" s="1"/>
  <c r="F191" i="2" s="1"/>
  <c r="F223" i="2" s="1"/>
  <c r="F256" i="2" s="1"/>
  <c r="F289" i="2" s="1"/>
  <c r="F322" i="2" s="1"/>
  <c r="F355" i="2" s="1"/>
  <c r="F388" i="2" s="1"/>
  <c r="G63" i="2"/>
  <c r="G95" i="2" s="1"/>
  <c r="G127" i="2" s="1"/>
  <c r="G159" i="2" s="1"/>
  <c r="G191" i="2" s="1"/>
  <c r="G223" i="2" s="1"/>
  <c r="G256" i="2" s="1"/>
  <c r="G289" i="2" s="1"/>
  <c r="G322" i="2" s="1"/>
  <c r="G355" i="2" s="1"/>
  <c r="G388" i="2" s="1"/>
  <c r="G40" i="2"/>
  <c r="G72" i="2" s="1"/>
  <c r="O72" i="2" s="1"/>
  <c r="K1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6" i="2"/>
  <c r="I65" i="2"/>
  <c r="S51" i="2" s="1"/>
  <c r="J65" i="2"/>
  <c r="S52" i="2" s="1"/>
  <c r="H65" i="2"/>
  <c r="S50" i="2" s="1"/>
  <c r="D170" i="2" l="1"/>
  <c r="L138" i="2"/>
  <c r="G367" i="2"/>
  <c r="O367" i="2" s="1"/>
  <c r="O334" i="2"/>
  <c r="E206" i="2"/>
  <c r="M174" i="2"/>
  <c r="M119" i="2"/>
  <c r="E151" i="2"/>
  <c r="E379" i="2"/>
  <c r="M379" i="2" s="1"/>
  <c r="M346" i="2"/>
  <c r="F143" i="2"/>
  <c r="N111" i="2"/>
  <c r="N129" i="2" s="1"/>
  <c r="S106" i="2" s="1"/>
  <c r="T106" i="2" s="1"/>
  <c r="F376" i="2"/>
  <c r="N376" i="2" s="1"/>
  <c r="N343" i="2"/>
  <c r="G104" i="2"/>
  <c r="M89" i="2"/>
  <c r="M97" i="2" s="1"/>
  <c r="E121" i="2"/>
  <c r="N79" i="2"/>
  <c r="N97" i="2" s="1"/>
  <c r="L128" i="2"/>
  <c r="D160" i="2"/>
  <c r="D92" i="2"/>
  <c r="D124" i="2" s="1"/>
  <c r="D156" i="2" s="1"/>
  <c r="D188" i="2" s="1"/>
  <c r="D220" i="2" s="1"/>
  <c r="D253" i="2" s="1"/>
  <c r="D286" i="2" s="1"/>
  <c r="D319" i="2" s="1"/>
  <c r="D352" i="2" s="1"/>
  <c r="D385" i="2" s="1"/>
  <c r="L60" i="2"/>
  <c r="L54" i="2"/>
  <c r="D86" i="2"/>
  <c r="D241" i="2"/>
  <c r="L208" i="2"/>
  <c r="E323" i="2"/>
  <c r="M290" i="2"/>
  <c r="O73" i="2"/>
  <c r="O97" i="2" s="1"/>
  <c r="G105" i="2"/>
  <c r="O40" i="2"/>
  <c r="M115" i="2"/>
  <c r="E147" i="2"/>
  <c r="D78" i="2"/>
  <c r="U84" i="2"/>
  <c r="S74" i="2"/>
  <c r="T84" i="2"/>
  <c r="K65" i="2"/>
  <c r="S53" i="2" s="1"/>
  <c r="H182" i="1"/>
  <c r="N167" i="1" s="1"/>
  <c r="G182" i="1"/>
  <c r="N166" i="1" s="1"/>
  <c r="J162" i="1"/>
  <c r="H156" i="1"/>
  <c r="N141" i="1" s="1"/>
  <c r="G156" i="1"/>
  <c r="N140" i="1"/>
  <c r="J137" i="1"/>
  <c r="J136" i="1"/>
  <c r="H130" i="1"/>
  <c r="N115" i="1" s="1"/>
  <c r="G130" i="1"/>
  <c r="N114" i="1"/>
  <c r="E113" i="1"/>
  <c r="E139" i="1" s="1"/>
  <c r="E165" i="1" s="1"/>
  <c r="J111" i="1"/>
  <c r="J110" i="1"/>
  <c r="H104" i="1"/>
  <c r="N89" i="1" s="1"/>
  <c r="G104" i="1"/>
  <c r="N88" i="1" s="1"/>
  <c r="F103" i="1"/>
  <c r="F129" i="1" s="1"/>
  <c r="F155" i="1" s="1"/>
  <c r="F181" i="1" s="1"/>
  <c r="E103" i="1"/>
  <c r="E129" i="1" s="1"/>
  <c r="E155" i="1" s="1"/>
  <c r="E181" i="1" s="1"/>
  <c r="F101" i="1"/>
  <c r="F127" i="1" s="1"/>
  <c r="F153" i="1" s="1"/>
  <c r="F179" i="1" s="1"/>
  <c r="E101" i="1"/>
  <c r="E127" i="1" s="1"/>
  <c r="E153" i="1" s="1"/>
  <c r="E179" i="1" s="1"/>
  <c r="I179" i="1" s="1"/>
  <c r="F99" i="1"/>
  <c r="F125" i="1" s="1"/>
  <c r="F151" i="1" s="1"/>
  <c r="F177" i="1" s="1"/>
  <c r="E99" i="1"/>
  <c r="E125" i="1" s="1"/>
  <c r="E151" i="1" s="1"/>
  <c r="E177" i="1" s="1"/>
  <c r="F97" i="1"/>
  <c r="F123" i="1" s="1"/>
  <c r="F149" i="1" s="1"/>
  <c r="F175" i="1" s="1"/>
  <c r="F96" i="1"/>
  <c r="F122" i="1" s="1"/>
  <c r="F148" i="1" s="1"/>
  <c r="F174" i="1" s="1"/>
  <c r="E95" i="1"/>
  <c r="E121" i="1" s="1"/>
  <c r="E147" i="1" s="1"/>
  <c r="E173" i="1" s="1"/>
  <c r="F94" i="1"/>
  <c r="F120" i="1" s="1"/>
  <c r="F146" i="1" s="1"/>
  <c r="E93" i="1"/>
  <c r="E119" i="1" s="1"/>
  <c r="E145" i="1" s="1"/>
  <c r="E171" i="1" s="1"/>
  <c r="F92" i="1"/>
  <c r="F118" i="1" s="1"/>
  <c r="F144" i="1" s="1"/>
  <c r="F170" i="1" s="1"/>
  <c r="E91" i="1"/>
  <c r="I91" i="1" s="1"/>
  <c r="F90" i="1"/>
  <c r="F116" i="1" s="1"/>
  <c r="F142" i="1" s="1"/>
  <c r="F168" i="1" s="1"/>
  <c r="E89" i="1"/>
  <c r="E115" i="1" s="1"/>
  <c r="E141" i="1" s="1"/>
  <c r="E167" i="1" s="1"/>
  <c r="F88" i="1"/>
  <c r="F114" i="1" s="1"/>
  <c r="F140" i="1" s="1"/>
  <c r="F166" i="1" s="1"/>
  <c r="J85" i="1"/>
  <c r="J84" i="1"/>
  <c r="E71" i="1"/>
  <c r="E97" i="1" s="1"/>
  <c r="E123" i="1" s="1"/>
  <c r="E149" i="1" s="1"/>
  <c r="E175" i="1" s="1"/>
  <c r="E65" i="1"/>
  <c r="E61" i="1"/>
  <c r="E87" i="1" s="1"/>
  <c r="F61" i="1"/>
  <c r="F87" i="1" s="1"/>
  <c r="F113" i="1" s="1"/>
  <c r="F139" i="1" s="1"/>
  <c r="F165" i="1" s="1"/>
  <c r="E62" i="1"/>
  <c r="E88" i="1" s="1"/>
  <c r="E114" i="1" s="1"/>
  <c r="E140" i="1" s="1"/>
  <c r="E166" i="1" s="1"/>
  <c r="F62" i="1"/>
  <c r="E63" i="1"/>
  <c r="F63" i="1"/>
  <c r="F89" i="1" s="1"/>
  <c r="F115" i="1" s="1"/>
  <c r="F141" i="1" s="1"/>
  <c r="F167" i="1" s="1"/>
  <c r="E64" i="1"/>
  <c r="E90" i="1" s="1"/>
  <c r="E116" i="1" s="1"/>
  <c r="E142" i="1" s="1"/>
  <c r="E168" i="1" s="1"/>
  <c r="F64" i="1"/>
  <c r="I65" i="1"/>
  <c r="F65" i="1"/>
  <c r="F91" i="1" s="1"/>
  <c r="F117" i="1" s="1"/>
  <c r="F143" i="1" s="1"/>
  <c r="F169" i="1" s="1"/>
  <c r="E66" i="1"/>
  <c r="E92" i="1" s="1"/>
  <c r="E118" i="1" s="1"/>
  <c r="E144" i="1" s="1"/>
  <c r="E170" i="1" s="1"/>
  <c r="F66" i="1"/>
  <c r="E67" i="1"/>
  <c r="F67" i="1"/>
  <c r="F93" i="1" s="1"/>
  <c r="F119" i="1" s="1"/>
  <c r="F145" i="1" s="1"/>
  <c r="F171" i="1" s="1"/>
  <c r="E68" i="1"/>
  <c r="E94" i="1" s="1"/>
  <c r="E120" i="1" s="1"/>
  <c r="E146" i="1" s="1"/>
  <c r="F68" i="1"/>
  <c r="E69" i="1"/>
  <c r="F69" i="1"/>
  <c r="F95" i="1" s="1"/>
  <c r="F121" i="1" s="1"/>
  <c r="F147" i="1" s="1"/>
  <c r="F173" i="1" s="1"/>
  <c r="E70" i="1"/>
  <c r="E96" i="1" s="1"/>
  <c r="E122" i="1" s="1"/>
  <c r="E148" i="1" s="1"/>
  <c r="E174" i="1" s="1"/>
  <c r="F70" i="1"/>
  <c r="F71" i="1"/>
  <c r="E72" i="1"/>
  <c r="E98" i="1" s="1"/>
  <c r="E124" i="1" s="1"/>
  <c r="E150" i="1" s="1"/>
  <c r="E176" i="1" s="1"/>
  <c r="F72" i="1"/>
  <c r="F98" i="1" s="1"/>
  <c r="F124" i="1" s="1"/>
  <c r="F150" i="1" s="1"/>
  <c r="F176" i="1" s="1"/>
  <c r="E73" i="1"/>
  <c r="F73" i="1"/>
  <c r="E74" i="1"/>
  <c r="E100" i="1" s="1"/>
  <c r="E126" i="1" s="1"/>
  <c r="E152" i="1" s="1"/>
  <c r="E178" i="1" s="1"/>
  <c r="F74" i="1"/>
  <c r="F100" i="1" s="1"/>
  <c r="F126" i="1" s="1"/>
  <c r="F152" i="1" s="1"/>
  <c r="F178" i="1" s="1"/>
  <c r="E75" i="1"/>
  <c r="F75" i="1"/>
  <c r="E76" i="1"/>
  <c r="E102" i="1" s="1"/>
  <c r="E128" i="1" s="1"/>
  <c r="E154" i="1" s="1"/>
  <c r="E180" i="1" s="1"/>
  <c r="F76" i="1"/>
  <c r="F102" i="1" s="1"/>
  <c r="F128" i="1" s="1"/>
  <c r="F154" i="1" s="1"/>
  <c r="F180" i="1" s="1"/>
  <c r="E77" i="1"/>
  <c r="F77" i="1"/>
  <c r="F60" i="1"/>
  <c r="F86" i="1" s="1"/>
  <c r="F112" i="1" s="1"/>
  <c r="F138" i="1" s="1"/>
  <c r="E60" i="1"/>
  <c r="E86" i="1" s="1"/>
  <c r="E112" i="1" s="1"/>
  <c r="I112" i="1" s="1"/>
  <c r="H78" i="1"/>
  <c r="N63" i="1" s="1"/>
  <c r="G78" i="1"/>
  <c r="N62" i="1" s="1"/>
  <c r="J59" i="1"/>
  <c r="J58" i="1"/>
  <c r="J78" i="1" s="1"/>
  <c r="N36" i="1"/>
  <c r="M37" i="1"/>
  <c r="M36" i="1"/>
  <c r="I45" i="1"/>
  <c r="I39" i="1"/>
  <c r="J33" i="1"/>
  <c r="J32" i="1"/>
  <c r="H52" i="1"/>
  <c r="N37" i="1" s="1"/>
  <c r="G52" i="1"/>
  <c r="F164" i="1" l="1"/>
  <c r="J164" i="1" s="1"/>
  <c r="J138" i="1"/>
  <c r="S73" i="2"/>
  <c r="U83" i="2"/>
  <c r="V83" i="2" s="1"/>
  <c r="R115" i="2" s="1"/>
  <c r="S75" i="2"/>
  <c r="U85" i="2"/>
  <c r="V85" i="2" s="1"/>
  <c r="R117" i="2" s="1"/>
  <c r="O37" i="1"/>
  <c r="E356" i="2"/>
  <c r="M323" i="2"/>
  <c r="L160" i="2"/>
  <c r="D192" i="2"/>
  <c r="M151" i="2"/>
  <c r="E183" i="2"/>
  <c r="I86" i="1"/>
  <c r="G137" i="2"/>
  <c r="O105" i="2"/>
  <c r="O104" i="2"/>
  <c r="G136" i="2"/>
  <c r="O136" i="2" s="1"/>
  <c r="F175" i="2"/>
  <c r="N143" i="2"/>
  <c r="N161" i="2" s="1"/>
  <c r="J130" i="1"/>
  <c r="E117" i="1"/>
  <c r="U116" i="2"/>
  <c r="M147" i="2"/>
  <c r="E179" i="2"/>
  <c r="D274" i="2"/>
  <c r="L241" i="2"/>
  <c r="I104" i="1"/>
  <c r="P88" i="1" s="1"/>
  <c r="V84" i="2"/>
  <c r="R116" i="2" s="1"/>
  <c r="L78" i="2"/>
  <c r="D110" i="2"/>
  <c r="O36" i="1"/>
  <c r="J104" i="1"/>
  <c r="D118" i="2"/>
  <c r="L86" i="2"/>
  <c r="E153" i="2"/>
  <c r="M121" i="2"/>
  <c r="M129" i="2" s="1"/>
  <c r="E239" i="2"/>
  <c r="M206" i="2"/>
  <c r="D202" i="2"/>
  <c r="L170" i="2"/>
  <c r="U106" i="2"/>
  <c r="T74" i="2"/>
  <c r="U74" i="2"/>
  <c r="T73" i="2"/>
  <c r="U73" i="2"/>
  <c r="U75" i="2"/>
  <c r="T75" i="2"/>
  <c r="J182" i="1"/>
  <c r="N163" i="1" s="1"/>
  <c r="J156" i="1"/>
  <c r="N137" i="1" s="1"/>
  <c r="P115" i="1"/>
  <c r="N111" i="1"/>
  <c r="N84" i="1"/>
  <c r="N85" i="1"/>
  <c r="P89" i="1"/>
  <c r="I78" i="1"/>
  <c r="P62" i="1" s="1"/>
  <c r="N59" i="1"/>
  <c r="P63" i="1"/>
  <c r="T51" i="2"/>
  <c r="T50" i="2"/>
  <c r="O65" i="2"/>
  <c r="L65" i="2"/>
  <c r="S105" i="2" l="1"/>
  <c r="T105" i="2" s="1"/>
  <c r="U115" i="2"/>
  <c r="D235" i="2"/>
  <c r="L202" i="2"/>
  <c r="U148" i="2"/>
  <c r="S138" i="2"/>
  <c r="L110" i="2"/>
  <c r="D142" i="2"/>
  <c r="F207" i="2"/>
  <c r="N175" i="2"/>
  <c r="N193" i="2" s="1"/>
  <c r="G169" i="2"/>
  <c r="O137" i="2"/>
  <c r="L192" i="2"/>
  <c r="D224" i="2"/>
  <c r="V105" i="2"/>
  <c r="T115" i="2"/>
  <c r="N58" i="1"/>
  <c r="E272" i="2"/>
  <c r="M239" i="2"/>
  <c r="L118" i="2"/>
  <c r="D150" i="2"/>
  <c r="L97" i="2"/>
  <c r="L274" i="2"/>
  <c r="D307" i="2"/>
  <c r="I117" i="1"/>
  <c r="I130" i="1" s="1"/>
  <c r="E143" i="1"/>
  <c r="O161" i="2"/>
  <c r="V107" i="2"/>
  <c r="T117" i="2"/>
  <c r="U53" i="2"/>
  <c r="S43" i="2"/>
  <c r="U43" i="2" s="1"/>
  <c r="M153" i="2"/>
  <c r="E185" i="2"/>
  <c r="M161" i="2"/>
  <c r="E389" i="2"/>
  <c r="M389" i="2" s="1"/>
  <c r="M356" i="2"/>
  <c r="U50" i="2"/>
  <c r="S40" i="2"/>
  <c r="U40" i="2" s="1"/>
  <c r="P141" i="1"/>
  <c r="V106" i="2"/>
  <c r="T116" i="2"/>
  <c r="V116" i="2"/>
  <c r="R148" i="2" s="1"/>
  <c r="M179" i="2"/>
  <c r="E211" i="2"/>
  <c r="O129" i="2"/>
  <c r="M183" i="2"/>
  <c r="E215" i="2"/>
  <c r="U105" i="2"/>
  <c r="N65" i="2"/>
  <c r="V50" i="2"/>
  <c r="M65" i="2"/>
  <c r="T40" i="2"/>
  <c r="P167" i="1"/>
  <c r="P163" i="1"/>
  <c r="O163" i="1"/>
  <c r="P137" i="1"/>
  <c r="O137" i="1"/>
  <c r="O111" i="1"/>
  <c r="P111" i="1"/>
  <c r="P84" i="1"/>
  <c r="O84" i="1"/>
  <c r="P85" i="1"/>
  <c r="O85" i="1"/>
  <c r="O58" i="1"/>
  <c r="P58" i="1"/>
  <c r="P59" i="1"/>
  <c r="O59" i="1"/>
  <c r="T148" i="2" l="1"/>
  <c r="V148" i="2" s="1"/>
  <c r="R180" i="2" s="1"/>
  <c r="V138" i="2"/>
  <c r="L307" i="2"/>
  <c r="D340" i="2"/>
  <c r="U138" i="2"/>
  <c r="T138" i="2"/>
  <c r="S42" i="2"/>
  <c r="T42" i="2" s="1"/>
  <c r="U52" i="2"/>
  <c r="S107" i="2"/>
  <c r="U117" i="2"/>
  <c r="V117" i="2" s="1"/>
  <c r="R149" i="2" s="1"/>
  <c r="U147" i="2"/>
  <c r="S137" i="2"/>
  <c r="L142" i="2"/>
  <c r="D174" i="2"/>
  <c r="D206" i="2" s="1"/>
  <c r="D239" i="2" s="1"/>
  <c r="D272" i="2" s="1"/>
  <c r="D305" i="2" s="1"/>
  <c r="D338" i="2" s="1"/>
  <c r="D371" i="2" s="1"/>
  <c r="E244" i="2"/>
  <c r="M211" i="2"/>
  <c r="E217" i="2"/>
  <c r="E250" i="2" s="1"/>
  <c r="E283" i="2" s="1"/>
  <c r="E316" i="2" s="1"/>
  <c r="E349" i="2" s="1"/>
  <c r="E382" i="2" s="1"/>
  <c r="M185" i="2"/>
  <c r="M193" i="2" s="1"/>
  <c r="I143" i="1"/>
  <c r="I156" i="1" s="1"/>
  <c r="E169" i="1"/>
  <c r="I169" i="1" s="1"/>
  <c r="I182" i="1" s="1"/>
  <c r="U82" i="2"/>
  <c r="V82" i="2" s="1"/>
  <c r="R114" i="2" s="1"/>
  <c r="S72" i="2"/>
  <c r="M272" i="2"/>
  <c r="E305" i="2"/>
  <c r="O169" i="2"/>
  <c r="O193" i="2" s="1"/>
  <c r="G201" i="2"/>
  <c r="L129" i="2"/>
  <c r="N207" i="2"/>
  <c r="N226" i="2" s="1"/>
  <c r="F240" i="2"/>
  <c r="V115" i="2"/>
  <c r="R147" i="2" s="1"/>
  <c r="T43" i="2"/>
  <c r="S139" i="2"/>
  <c r="U149" i="2"/>
  <c r="U51" i="2"/>
  <c r="V51" i="2" s="1"/>
  <c r="S41" i="2"/>
  <c r="E248" i="2"/>
  <c r="M215" i="2"/>
  <c r="P114" i="1"/>
  <c r="N110" i="1"/>
  <c r="L150" i="2"/>
  <c r="D182" i="2"/>
  <c r="L224" i="2"/>
  <c r="D257" i="2"/>
  <c r="S170" i="2"/>
  <c r="U180" i="2"/>
  <c r="L235" i="2"/>
  <c r="D268" i="2"/>
  <c r="U42" i="2"/>
  <c r="T52" i="2" s="1"/>
  <c r="V52" i="2" s="1"/>
  <c r="T53" i="2"/>
  <c r="V53" i="2" s="1"/>
  <c r="U41" i="2"/>
  <c r="T41" i="2"/>
  <c r="U179" i="2" l="1"/>
  <c r="S169" i="2"/>
  <c r="U170" i="2"/>
  <c r="T170" i="2"/>
  <c r="U114" i="2"/>
  <c r="S104" i="2"/>
  <c r="P140" i="1"/>
  <c r="N136" i="1"/>
  <c r="U137" i="2"/>
  <c r="T137" i="2"/>
  <c r="L340" i="2"/>
  <c r="L358" i="2" s="1"/>
  <c r="D373" i="2"/>
  <c r="L373" i="2" s="1"/>
  <c r="L391" i="2" s="1"/>
  <c r="L268" i="2"/>
  <c r="D301" i="2"/>
  <c r="L301" i="2" s="1"/>
  <c r="D290" i="2"/>
  <c r="D323" i="2" s="1"/>
  <c r="D356" i="2" s="1"/>
  <c r="D389" i="2" s="1"/>
  <c r="L257" i="2"/>
  <c r="E281" i="2"/>
  <c r="M248" i="2"/>
  <c r="N240" i="2"/>
  <c r="N259" i="2" s="1"/>
  <c r="F273" i="2"/>
  <c r="G234" i="2"/>
  <c r="O201" i="2"/>
  <c r="O226" i="2" s="1"/>
  <c r="T72" i="2"/>
  <c r="U72" i="2"/>
  <c r="U139" i="2"/>
  <c r="T139" i="2"/>
  <c r="U181" i="2"/>
  <c r="S171" i="2"/>
  <c r="V104" i="2"/>
  <c r="T114" i="2"/>
  <c r="L161" i="2"/>
  <c r="V139" i="2"/>
  <c r="T149" i="2"/>
  <c r="V149" i="2" s="1"/>
  <c r="R181" i="2" s="1"/>
  <c r="T147" i="2"/>
  <c r="V147" i="2" s="1"/>
  <c r="R179" i="2" s="1"/>
  <c r="V137" i="2"/>
  <c r="E277" i="2"/>
  <c r="M244" i="2"/>
  <c r="M259" i="2" s="1"/>
  <c r="O110" i="1"/>
  <c r="P110" i="1"/>
  <c r="S202" i="2"/>
  <c r="U212" i="2"/>
  <c r="L182" i="2"/>
  <c r="L193" i="2" s="1"/>
  <c r="D214" i="2"/>
  <c r="E338" i="2"/>
  <c r="M305" i="2"/>
  <c r="N162" i="1"/>
  <c r="P166" i="1"/>
  <c r="M226" i="2"/>
  <c r="T107" i="2"/>
  <c r="U107" i="2"/>
  <c r="V170" i="2"/>
  <c r="T180" i="2"/>
  <c r="V180" i="2" s="1"/>
  <c r="R212" i="2" s="1"/>
  <c r="I52" i="1"/>
  <c r="J52" i="1"/>
  <c r="V169" i="2" l="1"/>
  <c r="T179" i="2"/>
  <c r="V179" i="2" s="1"/>
  <c r="R211" i="2" s="1"/>
  <c r="V171" i="2"/>
  <c r="T181" i="2"/>
  <c r="V181" i="2" s="1"/>
  <c r="R213" i="2" s="1"/>
  <c r="T212" i="2"/>
  <c r="V202" i="2"/>
  <c r="V212" i="2"/>
  <c r="R245" i="2" s="1"/>
  <c r="T104" i="2"/>
  <c r="U104" i="2"/>
  <c r="T169" i="2"/>
  <c r="U169" i="2"/>
  <c r="U211" i="2"/>
  <c r="S201" i="2"/>
  <c r="E371" i="2"/>
  <c r="M371" i="2" s="1"/>
  <c r="M338" i="2"/>
  <c r="U202" i="2"/>
  <c r="T202" i="2"/>
  <c r="S234" i="2"/>
  <c r="U244" i="2"/>
  <c r="U245" i="2"/>
  <c r="S235" i="2"/>
  <c r="U375" i="2"/>
  <c r="S365" i="2"/>
  <c r="P136" i="1"/>
  <c r="O136" i="1"/>
  <c r="L214" i="2"/>
  <c r="L226" i="2" s="1"/>
  <c r="D247" i="2"/>
  <c r="M277" i="2"/>
  <c r="E310" i="2"/>
  <c r="U213" i="2"/>
  <c r="S203" i="2"/>
  <c r="S332" i="2"/>
  <c r="U342" i="2"/>
  <c r="P37" i="1"/>
  <c r="Q37" i="1" s="1"/>
  <c r="Q59" i="1" s="1"/>
  <c r="M63" i="1" s="1"/>
  <c r="N33" i="1"/>
  <c r="P162" i="1"/>
  <c r="O162" i="1"/>
  <c r="U178" i="2"/>
  <c r="S168" i="2"/>
  <c r="T171" i="2"/>
  <c r="U171" i="2"/>
  <c r="O234" i="2"/>
  <c r="O259" i="2" s="1"/>
  <c r="G267" i="2"/>
  <c r="P36" i="1"/>
  <c r="Q36" i="1" s="1"/>
  <c r="Q58" i="1" s="1"/>
  <c r="M62" i="1" s="1"/>
  <c r="N32" i="1"/>
  <c r="U146" i="2"/>
  <c r="S136" i="2"/>
  <c r="N273" i="2"/>
  <c r="N292" i="2" s="1"/>
  <c r="F306" i="2"/>
  <c r="M281" i="2"/>
  <c r="E314" i="2"/>
  <c r="V114" i="2"/>
  <c r="R146" i="2" s="1"/>
  <c r="H22" i="1"/>
  <c r="I22" i="1" s="1"/>
  <c r="H23" i="1"/>
  <c r="I23" i="1" s="1"/>
  <c r="H24" i="1"/>
  <c r="I24" i="1" s="1"/>
  <c r="H25" i="1"/>
  <c r="I25" i="1" s="1"/>
  <c r="H26" i="1"/>
  <c r="I26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13" i="1"/>
  <c r="I13" i="1" s="1"/>
  <c r="H10" i="1"/>
  <c r="I10" i="1" s="1"/>
  <c r="H11" i="1"/>
  <c r="I11" i="1" s="1"/>
  <c r="H12" i="1"/>
  <c r="I12" i="1" s="1"/>
  <c r="H9" i="1"/>
  <c r="I9" i="1" s="1"/>
  <c r="H21" i="1"/>
  <c r="I21" i="1" s="1"/>
  <c r="V203" i="2" l="1"/>
  <c r="T213" i="2"/>
  <c r="V213" i="2" s="1"/>
  <c r="R246" i="2" s="1"/>
  <c r="S268" i="2"/>
  <c r="U278" i="2"/>
  <c r="O32" i="1"/>
  <c r="P32" i="1"/>
  <c r="E343" i="2"/>
  <c r="E376" i="2" s="1"/>
  <c r="M310" i="2"/>
  <c r="T235" i="2"/>
  <c r="U235" i="2"/>
  <c r="U201" i="2"/>
  <c r="T201" i="2"/>
  <c r="O63" i="1"/>
  <c r="Q63" i="1"/>
  <c r="Q85" i="1" s="1"/>
  <c r="M89" i="1" s="1"/>
  <c r="O89" i="1" s="1"/>
  <c r="Q89" i="1" s="1"/>
  <c r="Q111" i="1" s="1"/>
  <c r="M115" i="1" s="1"/>
  <c r="T234" i="2"/>
  <c r="U234" i="2"/>
  <c r="V235" i="2"/>
  <c r="T245" i="2"/>
  <c r="V245" i="2" s="1"/>
  <c r="R278" i="2" s="1"/>
  <c r="M314" i="2"/>
  <c r="E347" i="2"/>
  <c r="T136" i="2"/>
  <c r="U136" i="2"/>
  <c r="O62" i="1"/>
  <c r="Q62" i="1"/>
  <c r="Q84" i="1" s="1"/>
  <c r="M88" i="1" s="1"/>
  <c r="O88" i="1" s="1"/>
  <c r="Q88" i="1" s="1"/>
  <c r="Q110" i="1" s="1"/>
  <c r="M114" i="1" s="1"/>
  <c r="U332" i="2"/>
  <c r="T332" i="2"/>
  <c r="M292" i="2"/>
  <c r="V211" i="2"/>
  <c r="R244" i="2" s="1"/>
  <c r="V201" i="2"/>
  <c r="T211" i="2"/>
  <c r="V136" i="2"/>
  <c r="T146" i="2"/>
  <c r="N306" i="2"/>
  <c r="N325" i="2" s="1"/>
  <c r="F339" i="2"/>
  <c r="U246" i="2"/>
  <c r="S236" i="2"/>
  <c r="U210" i="2"/>
  <c r="S200" i="2"/>
  <c r="V146" i="2"/>
  <c r="R178" i="2" s="1"/>
  <c r="O267" i="2"/>
  <c r="O292" i="2" s="1"/>
  <c r="G300" i="2"/>
  <c r="U168" i="2"/>
  <c r="T168" i="2"/>
  <c r="O33" i="1"/>
  <c r="P33" i="1"/>
  <c r="U203" i="2"/>
  <c r="T203" i="2"/>
  <c r="L247" i="2"/>
  <c r="L259" i="2" s="1"/>
  <c r="D280" i="2"/>
  <c r="U365" i="2"/>
  <c r="T365" i="2"/>
  <c r="V268" i="2" l="1"/>
  <c r="T278" i="2"/>
  <c r="V278" i="2" s="1"/>
  <c r="R311" i="2" s="1"/>
  <c r="U279" i="2"/>
  <c r="S269" i="2"/>
  <c r="U236" i="2"/>
  <c r="T236" i="2"/>
  <c r="O114" i="1"/>
  <c r="Q114" i="1" s="1"/>
  <c r="Q136" i="1" s="1"/>
  <c r="M140" i="1" s="1"/>
  <c r="M347" i="2"/>
  <c r="M358" i="2" s="1"/>
  <c r="E380" i="2"/>
  <c r="M380" i="2" s="1"/>
  <c r="M391" i="2" s="1"/>
  <c r="V236" i="2"/>
  <c r="T246" i="2"/>
  <c r="V246" i="2"/>
  <c r="R279" i="2" s="1"/>
  <c r="S233" i="2"/>
  <c r="U243" i="2"/>
  <c r="S301" i="2"/>
  <c r="U311" i="2"/>
  <c r="V168" i="2"/>
  <c r="T178" i="2"/>
  <c r="V178" i="2" s="1"/>
  <c r="R210" i="2" s="1"/>
  <c r="T244" i="2"/>
  <c r="V244" i="2" s="1"/>
  <c r="R277" i="2" s="1"/>
  <c r="V234" i="2"/>
  <c r="O115" i="1"/>
  <c r="Q115" i="1" s="1"/>
  <c r="Q137" i="1" s="1"/>
  <c r="M141" i="1" s="1"/>
  <c r="U268" i="2"/>
  <c r="T268" i="2"/>
  <c r="S267" i="2"/>
  <c r="U277" i="2"/>
  <c r="L280" i="2"/>
  <c r="L292" i="2" s="1"/>
  <c r="D313" i="2"/>
  <c r="O300" i="2"/>
  <c r="O325" i="2" s="1"/>
  <c r="G333" i="2"/>
  <c r="U200" i="2"/>
  <c r="T200" i="2"/>
  <c r="N339" i="2"/>
  <c r="N358" i="2" s="1"/>
  <c r="F372" i="2"/>
  <c r="N372" i="2" s="1"/>
  <c r="N391" i="2" s="1"/>
  <c r="M325" i="2"/>
  <c r="O140" i="1" l="1"/>
  <c r="Q140" i="1"/>
  <c r="Q162" i="1" s="1"/>
  <c r="M166" i="1" s="1"/>
  <c r="V200" i="2"/>
  <c r="T210" i="2"/>
  <c r="V210" i="2" s="1"/>
  <c r="R243" i="2" s="1"/>
  <c r="O141" i="1"/>
  <c r="Q141" i="1"/>
  <c r="Q163" i="1" s="1"/>
  <c r="M167" i="1" s="1"/>
  <c r="S334" i="2"/>
  <c r="U344" i="2"/>
  <c r="U312" i="2"/>
  <c r="S302" i="2"/>
  <c r="U267" i="2"/>
  <c r="T267" i="2"/>
  <c r="U269" i="2"/>
  <c r="T269" i="2"/>
  <c r="L313" i="2"/>
  <c r="L325" i="2" s="1"/>
  <c r="D346" i="2"/>
  <c r="D379" i="2" s="1"/>
  <c r="U233" i="2"/>
  <c r="T233" i="2"/>
  <c r="S366" i="2"/>
  <c r="U376" i="2"/>
  <c r="U310" i="2"/>
  <c r="S300" i="2"/>
  <c r="U276" i="2"/>
  <c r="S266" i="2"/>
  <c r="V267" i="2"/>
  <c r="T277" i="2"/>
  <c r="V269" i="2"/>
  <c r="T279" i="2"/>
  <c r="V279" i="2" s="1"/>
  <c r="R312" i="2" s="1"/>
  <c r="S333" i="2"/>
  <c r="U343" i="2"/>
  <c r="T311" i="2"/>
  <c r="V311" i="2" s="1"/>
  <c r="R344" i="2" s="1"/>
  <c r="V301" i="2"/>
  <c r="U377" i="2"/>
  <c r="S367" i="2"/>
  <c r="G366" i="2"/>
  <c r="O366" i="2" s="1"/>
  <c r="O391" i="2" s="1"/>
  <c r="O333" i="2"/>
  <c r="O358" i="2" s="1"/>
  <c r="V277" i="2"/>
  <c r="R310" i="2" s="1"/>
  <c r="T301" i="2"/>
  <c r="U301" i="2"/>
  <c r="T312" i="2" l="1"/>
  <c r="V302" i="2"/>
  <c r="V312" i="2"/>
  <c r="R345" i="2" s="1"/>
  <c r="T243" i="2"/>
  <c r="V243" i="2" s="1"/>
  <c r="R276" i="2" s="1"/>
  <c r="V233" i="2"/>
  <c r="V334" i="2"/>
  <c r="T344" i="2"/>
  <c r="V344" i="2" s="1"/>
  <c r="R377" i="2" s="1"/>
  <c r="U378" i="2"/>
  <c r="S368" i="2"/>
  <c r="T302" i="2"/>
  <c r="U302" i="2"/>
  <c r="S335" i="2"/>
  <c r="U345" i="2"/>
  <c r="T334" i="2"/>
  <c r="U334" i="2"/>
  <c r="T266" i="2"/>
  <c r="U266" i="2"/>
  <c r="O167" i="1"/>
  <c r="Q167" i="1" s="1"/>
  <c r="U367" i="2"/>
  <c r="T367" i="2"/>
  <c r="O166" i="1"/>
  <c r="Q166" i="1"/>
  <c r="T310" i="2"/>
  <c r="V310" i="2" s="1"/>
  <c r="R343" i="2" s="1"/>
  <c r="V300" i="2"/>
  <c r="U333" i="2"/>
  <c r="T333" i="2"/>
  <c r="U300" i="2"/>
  <c r="T300" i="2"/>
  <c r="U366" i="2"/>
  <c r="T366" i="2"/>
  <c r="S299" i="2"/>
  <c r="U309" i="2"/>
  <c r="T276" i="2" l="1"/>
  <c r="V266" i="2"/>
  <c r="V276" i="2"/>
  <c r="R309" i="2" s="1"/>
  <c r="V333" i="2"/>
  <c r="T343" i="2"/>
  <c r="V343" i="2"/>
  <c r="R376" i="2" s="1"/>
  <c r="T377" i="2"/>
  <c r="V377" i="2" s="1"/>
  <c r="V367" i="2"/>
  <c r="U368" i="2"/>
  <c r="T368" i="2"/>
  <c r="T345" i="2"/>
  <c r="V345" i="2" s="1"/>
  <c r="R378" i="2" s="1"/>
  <c r="V335" i="2"/>
  <c r="T335" i="2"/>
  <c r="U335" i="2"/>
  <c r="T299" i="2"/>
  <c r="U299" i="2"/>
  <c r="V368" i="2" l="1"/>
  <c r="T378" i="2"/>
  <c r="V378" i="2"/>
  <c r="T309" i="2"/>
  <c r="V309" i="2" s="1"/>
  <c r="R342" i="2" s="1"/>
  <c r="V299" i="2"/>
  <c r="T376" i="2"/>
  <c r="V366" i="2"/>
  <c r="V376" i="2"/>
  <c r="T342" i="2" l="1"/>
  <c r="V332" i="2"/>
  <c r="V342" i="2"/>
  <c r="R375" i="2" s="1"/>
  <c r="T375" i="2" l="1"/>
  <c r="V365" i="2"/>
  <c r="V375" i="2"/>
</calcChain>
</file>

<file path=xl/sharedStrings.xml><?xml version="1.0" encoding="utf-8"?>
<sst xmlns="http://schemas.openxmlformats.org/spreadsheetml/2006/main" count="1491" uniqueCount="131">
  <si>
    <t>Member Name</t>
  </si>
  <si>
    <t>Age</t>
  </si>
  <si>
    <t>Peter</t>
  </si>
  <si>
    <t>Paulisa</t>
  </si>
  <si>
    <t>Abigail</t>
  </si>
  <si>
    <t>Farah</t>
  </si>
  <si>
    <t>Jose</t>
  </si>
  <si>
    <t>Victoria</t>
  </si>
  <si>
    <t>Fernanda</t>
  </si>
  <si>
    <t>Debra</t>
  </si>
  <si>
    <t>Jessica</t>
  </si>
  <si>
    <t>Hu</t>
  </si>
  <si>
    <t>James</t>
  </si>
  <si>
    <t>Xi</t>
  </si>
  <si>
    <t>Loan</t>
  </si>
  <si>
    <t>Chom</t>
  </si>
  <si>
    <t>Leroy</t>
  </si>
  <si>
    <t>Steven</t>
  </si>
  <si>
    <t>Diane</t>
  </si>
  <si>
    <t>Butros</t>
  </si>
  <si>
    <t>Gerhardt</t>
  </si>
  <si>
    <t>Galina</t>
  </si>
  <si>
    <t>Working Years</t>
  </si>
  <si>
    <t>Monthly PIP Contributions</t>
  </si>
  <si>
    <t>Monthly UIP Contributions</t>
  </si>
  <si>
    <t>Lifetime PIP Shares</t>
  </si>
  <si>
    <t>Lifetime UIP Shares</t>
  </si>
  <si>
    <t>Adjusted UIP Shares</t>
  </si>
  <si>
    <t>Life Status</t>
  </si>
  <si>
    <t>retired</t>
  </si>
  <si>
    <t>employed</t>
  </si>
  <si>
    <t>unemployed</t>
  </si>
  <si>
    <t>UIP Contributions</t>
  </si>
  <si>
    <t>PIP Contributions</t>
  </si>
  <si>
    <t>Design</t>
  </si>
  <si>
    <t>Month X</t>
  </si>
  <si>
    <t>Reserve</t>
  </si>
  <si>
    <t>PIP</t>
  </si>
  <si>
    <t>UIP</t>
  </si>
  <si>
    <t>Investment Income</t>
  </si>
  <si>
    <t>Month X+1</t>
  </si>
  <si>
    <t>Contributions</t>
  </si>
  <si>
    <t>No Change</t>
  </si>
  <si>
    <t>Month X+2</t>
  </si>
  <si>
    <t>Month X+3</t>
  </si>
  <si>
    <t>Month X+4</t>
  </si>
  <si>
    <t>Month X+5</t>
  </si>
  <si>
    <t>passed away</t>
  </si>
  <si>
    <t>Name</t>
  </si>
  <si>
    <t>Miroslav</t>
  </si>
  <si>
    <t>Misha</t>
  </si>
  <si>
    <t>Joseph</t>
  </si>
  <si>
    <t>Daniel</t>
  </si>
  <si>
    <t>Gordon</t>
  </si>
  <si>
    <t>Bonnie</t>
  </si>
  <si>
    <t>Pierre</t>
  </si>
  <si>
    <t>Valerie</t>
  </si>
  <si>
    <t>Atushi</t>
  </si>
  <si>
    <t>Mahmoud</t>
  </si>
  <si>
    <t>Rocky</t>
  </si>
  <si>
    <t>Sheenaz</t>
  </si>
  <si>
    <t>Eugene</t>
  </si>
  <si>
    <t>Carolina</t>
  </si>
  <si>
    <t>Vladimir</t>
  </si>
  <si>
    <t>Aluk</t>
  </si>
  <si>
    <t>Deng</t>
  </si>
  <si>
    <t>Marciella</t>
  </si>
  <si>
    <t>Lu</t>
  </si>
  <si>
    <t>Son</t>
  </si>
  <si>
    <t>Dohan</t>
  </si>
  <si>
    <t>Shawn</t>
  </si>
  <si>
    <t>Otto</t>
  </si>
  <si>
    <t>Hilda</t>
  </si>
  <si>
    <t>Status</t>
  </si>
  <si>
    <t>Retired</t>
  </si>
  <si>
    <t>Unemployed</t>
  </si>
  <si>
    <t>LDIP</t>
  </si>
  <si>
    <t>SDIP</t>
  </si>
  <si>
    <t>UIP C</t>
  </si>
  <si>
    <t>SDIP C</t>
  </si>
  <si>
    <t>LDIP C</t>
  </si>
  <si>
    <t>PIP C</t>
  </si>
  <si>
    <t>UIP S</t>
  </si>
  <si>
    <t>SDIP S</t>
  </si>
  <si>
    <t>LDIP S</t>
  </si>
  <si>
    <t>PIP S</t>
  </si>
  <si>
    <t>Farok</t>
  </si>
  <si>
    <t>UIP B</t>
  </si>
  <si>
    <t>SDIP B</t>
  </si>
  <si>
    <t>LDIP B</t>
  </si>
  <si>
    <t>PIP B</t>
  </si>
  <si>
    <t>Change for Next Month</t>
  </si>
  <si>
    <t>Totals</t>
  </si>
  <si>
    <t>Benefits</t>
  </si>
  <si>
    <t>Passed Away</t>
  </si>
  <si>
    <t>PIP Shares</t>
  </si>
  <si>
    <t>UIP Shares</t>
  </si>
  <si>
    <t>PIP Benefits</t>
  </si>
  <si>
    <t>UIP Benefits</t>
  </si>
  <si>
    <t>Benefit-per-share</t>
  </si>
  <si>
    <t>10 Years of Benefits</t>
  </si>
  <si>
    <t>Lower Limit</t>
  </si>
  <si>
    <t>Upper Limit</t>
  </si>
  <si>
    <t>Change to Benefit-per-Share</t>
  </si>
  <si>
    <t>no change</t>
  </si>
  <si>
    <t>Reserve: End</t>
  </si>
  <si>
    <t>Reserve Start</t>
  </si>
  <si>
    <t xml:space="preserve">increase by $0.10 </t>
  </si>
  <si>
    <t>decrease by $0.10</t>
  </si>
  <si>
    <t>Increase by $0.10</t>
  </si>
  <si>
    <t>Decrease by $0.10</t>
  </si>
  <si>
    <t>20 Years of Benefits</t>
  </si>
  <si>
    <t>Reserve: Start</t>
  </si>
  <si>
    <t>Employed</t>
  </si>
  <si>
    <t>Adjusted Values</t>
  </si>
  <si>
    <t>LDIP (10)</t>
  </si>
  <si>
    <t>LDIP (5)</t>
  </si>
  <si>
    <t>SDIP (1)</t>
  </si>
  <si>
    <t>SDIP (2)</t>
  </si>
  <si>
    <t>Unemployed (6)</t>
  </si>
  <si>
    <t>Unemployed (2)</t>
  </si>
  <si>
    <t>Unemployed (1)</t>
  </si>
  <si>
    <t>Decrease by $.010</t>
  </si>
  <si>
    <t>Zeke</t>
  </si>
  <si>
    <t>Month X+6</t>
  </si>
  <si>
    <t>Month X+7</t>
  </si>
  <si>
    <t>Month X+8</t>
  </si>
  <si>
    <t>Month X+9</t>
  </si>
  <si>
    <t>Month X+10</t>
  </si>
  <si>
    <t xml:space="preserve">Years in Plan </t>
  </si>
  <si>
    <t>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</si>
</sst>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3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1"/>
    <xf numFmtId="2" fontId="1" fillId="2" borderId="0" xfId="1" applyNumberFormat="1"/>
    <xf numFmtId="0" fontId="4" fillId="0" borderId="0" xfId="0" applyFont="1"/>
    <xf numFmtId="1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/>
    <xf numFmtId="2" fontId="0" fillId="0" borderId="0" xfId="0" applyNumberFormat="1" applyFill="1"/>
    <xf numFmtId="1" fontId="0" fillId="0" borderId="0" xfId="0" applyNumberFormat="1" applyFill="1"/>
    <xf numFmtId="165" fontId="0" fillId="0" borderId="0" xfId="2" applyNumberFormat="1" applyFont="1" applyFill="1"/>
    <xf numFmtId="0" fontId="2" fillId="0" borderId="0" xfId="0" applyFont="1" applyFill="1"/>
    <xf numFmtId="165" fontId="0" fillId="0" borderId="0" xfId="0" applyNumberFormat="1" applyFill="1"/>
    <xf numFmtId="2" fontId="1" fillId="0" borderId="0" xfId="1" applyNumberFormat="1" applyFill="1"/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right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210"/>
  <sheetViews>
    <sheetView topLeftCell="F160" workbookViewId="0">
      <selection activeCell="L161" sqref="L161:R163"/>
    </sheetView>
  </sheetViews>
  <sheetFormatPr defaultRowHeight="15" x14ac:dyDescent="0.25"/>
  <cols>
    <col min="2" max="2" width="11.7109375" customWidth="1"/>
    <col min="4" max="4" width="9" customWidth="1"/>
    <col min="5" max="5" width="8.28515625" customWidth="1"/>
    <col min="6" max="6" width="9.28515625" customWidth="1"/>
    <col min="7" max="7" width="9.42578125" customWidth="1"/>
    <col min="8" max="8" width="9" customWidth="1"/>
    <col min="9" max="9" width="8.85546875" customWidth="1"/>
    <col min="10" max="10" width="9.7109375" customWidth="1"/>
    <col min="11" max="11" width="22" customWidth="1"/>
    <col min="12" max="12" width="7" customWidth="1"/>
    <col min="13" max="13" width="9" customWidth="1"/>
    <col min="14" max="14" width="15.28515625" customWidth="1"/>
    <col min="15" max="15" width="13.85546875" customWidth="1"/>
    <col min="16" max="16" width="14" customWidth="1"/>
    <col min="17" max="17" width="12" customWidth="1"/>
    <col min="18" max="18" width="13.5703125" customWidth="1"/>
    <col min="19" max="19" width="19.28515625" customWidth="1"/>
  </cols>
  <sheetData>
    <row r="3" spans="1:16" ht="26.25" x14ac:dyDescent="0.4">
      <c r="B3" s="6" t="s">
        <v>34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K5" s="2"/>
      <c r="L5" s="2"/>
      <c r="M5" s="2"/>
      <c r="O5" s="2"/>
      <c r="P5" s="2"/>
    </row>
    <row r="6" spans="1:16" x14ac:dyDescent="0.25">
      <c r="A6" s="2"/>
      <c r="B6" s="2" t="s">
        <v>0</v>
      </c>
      <c r="C6" s="2" t="s">
        <v>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K6" s="2"/>
      <c r="M6" s="2"/>
      <c r="N6" s="2"/>
      <c r="O6" s="2"/>
    </row>
    <row r="7" spans="1:16" x14ac:dyDescent="0.25">
      <c r="B7" t="s">
        <v>4</v>
      </c>
      <c r="C7">
        <v>78</v>
      </c>
      <c r="D7">
        <v>46</v>
      </c>
      <c r="F7" s="2"/>
      <c r="G7" s="25">
        <v>345.87</v>
      </c>
    </row>
    <row r="8" spans="1:16" x14ac:dyDescent="0.25">
      <c r="B8" t="s">
        <v>19</v>
      </c>
      <c r="C8">
        <v>73</v>
      </c>
      <c r="D8">
        <v>45</v>
      </c>
      <c r="G8" s="25">
        <v>300.45</v>
      </c>
    </row>
    <row r="9" spans="1:16" x14ac:dyDescent="0.25">
      <c r="B9" t="s">
        <v>15</v>
      </c>
      <c r="C9">
        <v>68</v>
      </c>
      <c r="D9">
        <v>50</v>
      </c>
      <c r="E9">
        <v>90</v>
      </c>
      <c r="F9">
        <v>10</v>
      </c>
      <c r="G9" s="1">
        <f>12.11*((D9-32)*90+(20*50)+(17*10))/100</f>
        <v>337.86900000000003</v>
      </c>
      <c r="H9" s="1">
        <f>11.89*((D9-27)*10+(20*50)+(90*17))/100</f>
        <v>328.16399999999999</v>
      </c>
      <c r="I9" s="1">
        <f>H9/1.19</f>
        <v>275.76806722689076</v>
      </c>
    </row>
    <row r="10" spans="1:16" x14ac:dyDescent="0.25">
      <c r="B10" t="s">
        <v>9</v>
      </c>
      <c r="C10">
        <v>66</v>
      </c>
      <c r="D10">
        <v>44</v>
      </c>
      <c r="E10">
        <v>90</v>
      </c>
      <c r="F10">
        <v>10</v>
      </c>
      <c r="G10" s="1">
        <f>12.11*((D10-32)*90+(20*50)+(17*10))/100</f>
        <v>272.47500000000002</v>
      </c>
      <c r="H10" s="1">
        <f>11.89*((D10-27)*10+(20*50)+(90*17))/100</f>
        <v>321.02999999999997</v>
      </c>
      <c r="I10" s="1">
        <f>H10/1.46</f>
        <v>219.88356164383561</v>
      </c>
    </row>
    <row r="11" spans="1:16" x14ac:dyDescent="0.25">
      <c r="B11" t="s">
        <v>18</v>
      </c>
      <c r="C11">
        <v>61</v>
      </c>
      <c r="D11">
        <v>43</v>
      </c>
      <c r="E11">
        <v>90</v>
      </c>
      <c r="F11">
        <v>10</v>
      </c>
      <c r="G11" s="1">
        <f>12.11*((D11-32)*90+(20*50)+(17*10))/100</f>
        <v>261.57599999999996</v>
      </c>
      <c r="H11" s="1">
        <f>11.89*((D11-27)*10+(20*50)+(90*17))/100</f>
        <v>319.84100000000001</v>
      </c>
      <c r="I11" s="1">
        <f>H11/1.59</f>
        <v>201.15786163522012</v>
      </c>
    </row>
    <row r="12" spans="1:16" x14ac:dyDescent="0.25">
      <c r="B12" t="s">
        <v>5</v>
      </c>
      <c r="C12">
        <v>56</v>
      </c>
      <c r="D12">
        <v>38</v>
      </c>
      <c r="E12">
        <v>90</v>
      </c>
      <c r="F12">
        <v>10</v>
      </c>
      <c r="G12" s="1">
        <f>12.11*((D12-32)*90+(20*50)+(17*10))/100</f>
        <v>207.08099999999999</v>
      </c>
      <c r="H12" s="1">
        <f>11.89*((D12-27)*10+(20*50)+(90*17))/100</f>
        <v>313.89600000000002</v>
      </c>
      <c r="I12" s="1">
        <f>H12/1.46</f>
        <v>214.99726027397261</v>
      </c>
    </row>
    <row r="13" spans="1:16" x14ac:dyDescent="0.25">
      <c r="B13" t="s">
        <v>8</v>
      </c>
      <c r="C13">
        <v>54</v>
      </c>
      <c r="D13">
        <v>36</v>
      </c>
      <c r="E13">
        <v>50</v>
      </c>
      <c r="F13">
        <v>50</v>
      </c>
      <c r="G13" s="1">
        <f t="shared" ref="G13:G20" si="0">12.11*((D13-17)*50+(20*10))/100</f>
        <v>139.26499999999999</v>
      </c>
      <c r="H13" s="1">
        <f t="shared" ref="H13:H20" si="1">11.88*((D13-17)*50+(18*90))/100</f>
        <v>305.31600000000003</v>
      </c>
      <c r="I13" s="1">
        <f>H13/1.04</f>
        <v>293.57307692307694</v>
      </c>
    </row>
    <row r="14" spans="1:16" x14ac:dyDescent="0.25">
      <c r="B14" t="s">
        <v>21</v>
      </c>
      <c r="C14">
        <v>51</v>
      </c>
      <c r="D14">
        <v>33</v>
      </c>
      <c r="E14">
        <v>50</v>
      </c>
      <c r="F14">
        <v>50</v>
      </c>
      <c r="G14" s="1">
        <f t="shared" si="0"/>
        <v>121.1</v>
      </c>
      <c r="H14" s="1">
        <f t="shared" si="1"/>
        <v>287.49600000000004</v>
      </c>
      <c r="I14" s="1">
        <f>H14/1.45</f>
        <v>198.27310344827589</v>
      </c>
    </row>
    <row r="15" spans="1:16" x14ac:dyDescent="0.25">
      <c r="B15" t="s">
        <v>20</v>
      </c>
      <c r="C15">
        <v>50</v>
      </c>
      <c r="D15">
        <v>32</v>
      </c>
      <c r="E15">
        <v>50</v>
      </c>
      <c r="F15">
        <v>50</v>
      </c>
      <c r="G15" s="1">
        <f t="shared" si="0"/>
        <v>115.045</v>
      </c>
      <c r="H15" s="1">
        <f t="shared" si="1"/>
        <v>281.55600000000004</v>
      </c>
      <c r="I15" s="1">
        <f>H15/1.5</f>
        <v>187.70400000000004</v>
      </c>
    </row>
    <row r="16" spans="1:16" x14ac:dyDescent="0.25">
      <c r="B16" t="s">
        <v>11</v>
      </c>
      <c r="C16">
        <v>47</v>
      </c>
      <c r="D16">
        <v>29</v>
      </c>
      <c r="E16">
        <v>50</v>
      </c>
      <c r="F16">
        <v>50</v>
      </c>
      <c r="G16" s="1">
        <f t="shared" si="0"/>
        <v>96.88</v>
      </c>
      <c r="H16" s="1">
        <f t="shared" si="1"/>
        <v>263.73600000000005</v>
      </c>
      <c r="I16" s="1">
        <f>H16/1.56</f>
        <v>169.06153846153848</v>
      </c>
    </row>
    <row r="17" spans="2:19" x14ac:dyDescent="0.25">
      <c r="B17" t="s">
        <v>12</v>
      </c>
      <c r="C17">
        <v>45</v>
      </c>
      <c r="D17">
        <v>27</v>
      </c>
      <c r="E17">
        <v>50</v>
      </c>
      <c r="F17">
        <v>50</v>
      </c>
      <c r="G17" s="1">
        <f t="shared" si="0"/>
        <v>84.77</v>
      </c>
      <c r="H17" s="1">
        <f t="shared" si="1"/>
        <v>251.85600000000002</v>
      </c>
      <c r="I17" s="1">
        <f>H17/1.82</f>
        <v>138.38241758241759</v>
      </c>
    </row>
    <row r="18" spans="2:19" x14ac:dyDescent="0.25">
      <c r="B18" t="s">
        <v>10</v>
      </c>
      <c r="C18">
        <v>41</v>
      </c>
      <c r="D18">
        <v>23</v>
      </c>
      <c r="E18">
        <v>50</v>
      </c>
      <c r="F18">
        <v>50</v>
      </c>
      <c r="G18" s="1">
        <f t="shared" si="0"/>
        <v>60.55</v>
      </c>
      <c r="H18" s="1">
        <f t="shared" si="1"/>
        <v>228.09600000000003</v>
      </c>
      <c r="I18" s="1">
        <f>H18/1.35</f>
        <v>168.96</v>
      </c>
    </row>
    <row r="19" spans="2:19" x14ac:dyDescent="0.25">
      <c r="B19" t="s">
        <v>6</v>
      </c>
      <c r="C19">
        <v>40</v>
      </c>
      <c r="D19">
        <v>22</v>
      </c>
      <c r="E19">
        <v>50</v>
      </c>
      <c r="F19">
        <v>50</v>
      </c>
      <c r="G19" s="1">
        <f t="shared" si="0"/>
        <v>54.494999999999997</v>
      </c>
      <c r="H19" s="1">
        <f t="shared" si="1"/>
        <v>222.15600000000003</v>
      </c>
      <c r="I19" s="1">
        <f>H19/1.86</f>
        <v>119.43870967741937</v>
      </c>
    </row>
    <row r="20" spans="2:19" x14ac:dyDescent="0.25">
      <c r="B20" t="s">
        <v>16</v>
      </c>
      <c r="C20">
        <v>38</v>
      </c>
      <c r="D20">
        <v>20</v>
      </c>
      <c r="E20">
        <v>50</v>
      </c>
      <c r="F20">
        <v>50</v>
      </c>
      <c r="G20" s="1">
        <f t="shared" si="0"/>
        <v>42.384999999999998</v>
      </c>
      <c r="H20" s="1">
        <f t="shared" si="1"/>
        <v>210.27600000000001</v>
      </c>
      <c r="I20" s="1">
        <f>H20/1.83</f>
        <v>114.90491803278688</v>
      </c>
    </row>
    <row r="21" spans="2:19" x14ac:dyDescent="0.25">
      <c r="B21" t="s">
        <v>14</v>
      </c>
      <c r="C21">
        <v>34</v>
      </c>
      <c r="D21">
        <v>16</v>
      </c>
      <c r="E21">
        <v>10</v>
      </c>
      <c r="F21">
        <v>90</v>
      </c>
      <c r="G21" s="1">
        <f t="shared" ref="G21:G26" si="2">12.11*(D21*10)/100</f>
        <v>19.375999999999998</v>
      </c>
      <c r="H21" s="1">
        <f t="shared" ref="H21:H26" si="3">11.88*(D21*90)/100</f>
        <v>171.072</v>
      </c>
      <c r="I21" s="1">
        <f>H21/1.47</f>
        <v>116.37551020408164</v>
      </c>
    </row>
    <row r="22" spans="2:19" x14ac:dyDescent="0.25">
      <c r="B22" t="s">
        <v>3</v>
      </c>
      <c r="C22">
        <v>29</v>
      </c>
      <c r="D22">
        <v>11</v>
      </c>
      <c r="E22">
        <v>10</v>
      </c>
      <c r="F22">
        <v>90</v>
      </c>
      <c r="G22" s="1">
        <f t="shared" si="2"/>
        <v>13.321</v>
      </c>
      <c r="H22" s="1">
        <f t="shared" si="3"/>
        <v>117.61200000000001</v>
      </c>
      <c r="I22" s="1">
        <f>H22/1.44</f>
        <v>81.675000000000011</v>
      </c>
    </row>
    <row r="23" spans="2:19" x14ac:dyDescent="0.25">
      <c r="B23" t="s">
        <v>2</v>
      </c>
      <c r="C23">
        <v>26</v>
      </c>
      <c r="D23">
        <v>8</v>
      </c>
      <c r="E23">
        <v>10</v>
      </c>
      <c r="F23">
        <v>90</v>
      </c>
      <c r="G23" s="1">
        <f t="shared" si="2"/>
        <v>9.6879999999999988</v>
      </c>
      <c r="H23" s="1">
        <f t="shared" si="3"/>
        <v>85.536000000000001</v>
      </c>
      <c r="I23" s="1">
        <f>H23/1.13</f>
        <v>75.69557522123894</v>
      </c>
    </row>
    <row r="24" spans="2:19" x14ac:dyDescent="0.25">
      <c r="B24" t="s">
        <v>17</v>
      </c>
      <c r="C24">
        <v>22</v>
      </c>
      <c r="D24">
        <v>4</v>
      </c>
      <c r="E24">
        <v>10</v>
      </c>
      <c r="F24">
        <v>90</v>
      </c>
      <c r="G24" s="1">
        <f t="shared" si="2"/>
        <v>4.8439999999999994</v>
      </c>
      <c r="H24" s="1">
        <f t="shared" si="3"/>
        <v>42.768000000000001</v>
      </c>
      <c r="I24" s="1">
        <f>H24/1.18</f>
        <v>36.244067796610175</v>
      </c>
    </row>
    <row r="25" spans="2:19" x14ac:dyDescent="0.25">
      <c r="B25" t="s">
        <v>7</v>
      </c>
      <c r="C25">
        <v>20</v>
      </c>
      <c r="D25">
        <v>2</v>
      </c>
      <c r="E25">
        <v>10</v>
      </c>
      <c r="F25">
        <v>90</v>
      </c>
      <c r="G25" s="1">
        <f t="shared" si="2"/>
        <v>2.4219999999999997</v>
      </c>
      <c r="H25" s="1">
        <f t="shared" si="3"/>
        <v>21.384</v>
      </c>
      <c r="I25" s="1">
        <f>H25</f>
        <v>21.384</v>
      </c>
    </row>
    <row r="26" spans="2:19" x14ac:dyDescent="0.25">
      <c r="B26" t="s">
        <v>13</v>
      </c>
      <c r="C26">
        <v>17</v>
      </c>
      <c r="D26">
        <v>1</v>
      </c>
      <c r="E26">
        <v>10</v>
      </c>
      <c r="F26">
        <v>90</v>
      </c>
      <c r="G26" s="1">
        <f t="shared" si="2"/>
        <v>1.2109999999999999</v>
      </c>
      <c r="H26" s="1">
        <f t="shared" si="3"/>
        <v>10.692</v>
      </c>
      <c r="I26" s="1">
        <f>H26</f>
        <v>10.692</v>
      </c>
    </row>
    <row r="27" spans="2:19" x14ac:dyDescent="0.25">
      <c r="L27" s="1"/>
      <c r="N27" s="1"/>
      <c r="P27" s="1"/>
    </row>
    <row r="28" spans="2:19" x14ac:dyDescent="0.25">
      <c r="L28" s="1"/>
      <c r="N28" s="1"/>
      <c r="P28" s="1"/>
    </row>
    <row r="29" spans="2:19" ht="26.25" x14ac:dyDescent="0.4">
      <c r="B29" s="6" t="s">
        <v>35</v>
      </c>
    </row>
    <row r="31" spans="2:19" x14ac:dyDescent="0.25">
      <c r="B31" s="3" t="s">
        <v>130</v>
      </c>
      <c r="C31" s="3" t="s">
        <v>1</v>
      </c>
      <c r="D31" s="3" t="s">
        <v>28</v>
      </c>
      <c r="E31" s="3" t="s">
        <v>96</v>
      </c>
      <c r="F31" s="3" t="s">
        <v>95</v>
      </c>
      <c r="G31" s="3" t="s">
        <v>32</v>
      </c>
      <c r="H31" s="3" t="s">
        <v>33</v>
      </c>
      <c r="I31" s="3" t="s">
        <v>98</v>
      </c>
      <c r="J31" s="3" t="s">
        <v>97</v>
      </c>
      <c r="M31" s="3" t="s">
        <v>99</v>
      </c>
      <c r="N31" s="3" t="s">
        <v>100</v>
      </c>
      <c r="O31" s="3" t="s">
        <v>101</v>
      </c>
      <c r="P31" s="3" t="s">
        <v>102</v>
      </c>
      <c r="Q31" s="3" t="s">
        <v>36</v>
      </c>
      <c r="R31" s="3" t="s">
        <v>103</v>
      </c>
      <c r="S31" s="3"/>
    </row>
    <row r="32" spans="2:19" x14ac:dyDescent="0.25">
      <c r="B32" t="s">
        <v>4</v>
      </c>
      <c r="C32" s="2">
        <v>78</v>
      </c>
      <c r="D32" t="s">
        <v>29</v>
      </c>
      <c r="E32">
        <v>0</v>
      </c>
      <c r="F32" s="4">
        <v>345.87</v>
      </c>
      <c r="G32">
        <v>0</v>
      </c>
      <c r="H32">
        <v>0</v>
      </c>
      <c r="J32" s="7">
        <f>F32*M33</f>
        <v>622.56600000000003</v>
      </c>
      <c r="L32" t="s">
        <v>38</v>
      </c>
      <c r="M32" s="1">
        <v>3.2</v>
      </c>
      <c r="N32" s="8">
        <f>I52*120</f>
        <v>120260.36024872812</v>
      </c>
      <c r="O32" s="8">
        <f>N32*0.9</f>
        <v>108234.32422385531</v>
      </c>
      <c r="P32" s="8">
        <f>N32*1.1</f>
        <v>132286.39627360093</v>
      </c>
      <c r="Q32" s="8">
        <v>110393</v>
      </c>
      <c r="R32" s="8" t="s">
        <v>104</v>
      </c>
      <c r="S32" s="8"/>
    </row>
    <row r="33" spans="2:19" x14ac:dyDescent="0.25">
      <c r="B33" t="s">
        <v>19</v>
      </c>
      <c r="C33" s="2">
        <v>73</v>
      </c>
      <c r="D33" t="s">
        <v>29</v>
      </c>
      <c r="E33">
        <v>0</v>
      </c>
      <c r="F33" s="4">
        <v>300.45</v>
      </c>
      <c r="G33">
        <v>0</v>
      </c>
      <c r="H33">
        <v>0</v>
      </c>
      <c r="J33" s="7">
        <f>F33*M33</f>
        <v>540.80999999999995</v>
      </c>
      <c r="L33" t="s">
        <v>37</v>
      </c>
      <c r="M33" s="1">
        <v>1.8</v>
      </c>
      <c r="N33" s="8">
        <f>J52*120</f>
        <v>139605.12</v>
      </c>
      <c r="O33" s="8">
        <f>N33*0.9</f>
        <v>125644.60799999999</v>
      </c>
      <c r="P33" s="8">
        <f>N33*1.1</f>
        <v>153565.63200000001</v>
      </c>
      <c r="Q33" s="8">
        <v>129103</v>
      </c>
      <c r="R33" s="8" t="s">
        <v>104</v>
      </c>
      <c r="S33" s="8"/>
    </row>
    <row r="34" spans="2:19" x14ac:dyDescent="0.25">
      <c r="B34" t="s">
        <v>15</v>
      </c>
      <c r="C34" s="2">
        <v>68</v>
      </c>
      <c r="D34" t="s">
        <v>30</v>
      </c>
      <c r="E34" s="1">
        <v>225.79</v>
      </c>
      <c r="F34" s="1">
        <v>357.02</v>
      </c>
      <c r="G34">
        <v>10</v>
      </c>
      <c r="H34">
        <v>90</v>
      </c>
      <c r="J34" s="7"/>
    </row>
    <row r="35" spans="2:19" x14ac:dyDescent="0.25">
      <c r="B35" t="s">
        <v>9</v>
      </c>
      <c r="C35" s="2">
        <v>66</v>
      </c>
      <c r="D35" t="s">
        <v>30</v>
      </c>
      <c r="E35" s="1">
        <v>119.88</v>
      </c>
      <c r="F35" s="1">
        <v>272.47500000000002</v>
      </c>
      <c r="G35">
        <v>10</v>
      </c>
      <c r="H35">
        <v>90</v>
      </c>
      <c r="J35" s="7"/>
      <c r="M35" s="10" t="s">
        <v>106</v>
      </c>
      <c r="N35" s="10" t="s">
        <v>41</v>
      </c>
      <c r="O35" s="10" t="s">
        <v>39</v>
      </c>
      <c r="P35" s="10" t="s">
        <v>93</v>
      </c>
      <c r="Q35" s="10" t="s">
        <v>105</v>
      </c>
    </row>
    <row r="36" spans="2:19" x14ac:dyDescent="0.25">
      <c r="B36" t="s">
        <v>18</v>
      </c>
      <c r="C36" s="2">
        <v>61</v>
      </c>
      <c r="D36" t="s">
        <v>30</v>
      </c>
      <c r="E36" s="1">
        <v>201.15786163522012</v>
      </c>
      <c r="F36" s="1">
        <v>261.57599999999996</v>
      </c>
      <c r="G36">
        <v>10</v>
      </c>
      <c r="H36">
        <v>90</v>
      </c>
      <c r="J36" s="7"/>
      <c r="L36" t="s">
        <v>38</v>
      </c>
      <c r="M36" s="9">
        <f>Q32</f>
        <v>110393</v>
      </c>
      <c r="N36" s="9">
        <f>G52</f>
        <v>880</v>
      </c>
      <c r="O36" s="9">
        <f>M36*0.0025</f>
        <v>275.98250000000002</v>
      </c>
      <c r="P36" s="9">
        <f>I52</f>
        <v>1002.169668739401</v>
      </c>
      <c r="Q36" s="9">
        <f>M36+N36+O36-P36</f>
        <v>110546.8128312606</v>
      </c>
      <c r="R36" s="10"/>
      <c r="S36" s="10"/>
    </row>
    <row r="37" spans="2:19" x14ac:dyDescent="0.25">
      <c r="B37" t="s">
        <v>5</v>
      </c>
      <c r="C37" s="2">
        <v>56</v>
      </c>
      <c r="D37" t="s">
        <v>30</v>
      </c>
      <c r="E37" s="1">
        <v>214.99726027397261</v>
      </c>
      <c r="F37" s="1">
        <v>207.08099999999999</v>
      </c>
      <c r="G37">
        <v>10</v>
      </c>
      <c r="H37">
        <v>90</v>
      </c>
      <c r="J37" s="7"/>
      <c r="L37" t="s">
        <v>37</v>
      </c>
      <c r="M37" s="9">
        <f>Q33</f>
        <v>129103</v>
      </c>
      <c r="N37" s="9">
        <f>H52</f>
        <v>720</v>
      </c>
      <c r="O37" s="9">
        <f>M37*0.0025</f>
        <v>322.75749999999999</v>
      </c>
      <c r="P37" s="9">
        <f>J52</f>
        <v>1163.376</v>
      </c>
      <c r="Q37" s="9">
        <f>M37+N37+O37-P37</f>
        <v>128982.3815</v>
      </c>
      <c r="R37" s="9"/>
    </row>
    <row r="38" spans="2:19" x14ac:dyDescent="0.25">
      <c r="B38" t="s">
        <v>8</v>
      </c>
      <c r="C38" s="2">
        <v>54</v>
      </c>
      <c r="D38" t="s">
        <v>30</v>
      </c>
      <c r="E38" s="1">
        <v>293.57307692307694</v>
      </c>
      <c r="F38" s="1">
        <v>139.26499999999999</v>
      </c>
      <c r="G38">
        <v>50</v>
      </c>
      <c r="H38">
        <v>50</v>
      </c>
      <c r="J38" s="7"/>
      <c r="P38" s="9"/>
      <c r="Q38" s="9"/>
      <c r="R38" s="9"/>
    </row>
    <row r="39" spans="2:19" x14ac:dyDescent="0.25">
      <c r="B39" t="s">
        <v>21</v>
      </c>
      <c r="C39" s="2">
        <v>51</v>
      </c>
      <c r="D39" t="s">
        <v>31</v>
      </c>
      <c r="E39" s="5">
        <v>198.27310344827589</v>
      </c>
      <c r="F39" s="1">
        <v>121.1</v>
      </c>
      <c r="G39">
        <v>0</v>
      </c>
      <c r="H39">
        <v>0</v>
      </c>
      <c r="I39" s="7">
        <f>E39*M32</f>
        <v>634.47393103448292</v>
      </c>
      <c r="J39" s="7"/>
    </row>
    <row r="40" spans="2:19" x14ac:dyDescent="0.25">
      <c r="B40" t="s">
        <v>20</v>
      </c>
      <c r="C40" s="2">
        <v>50</v>
      </c>
      <c r="D40" t="s">
        <v>30</v>
      </c>
      <c r="E40" s="1">
        <v>187.70400000000004</v>
      </c>
      <c r="F40" s="1">
        <v>115.045</v>
      </c>
      <c r="G40">
        <v>50</v>
      </c>
      <c r="H40">
        <v>50</v>
      </c>
      <c r="I40" s="1"/>
      <c r="J40" s="7"/>
    </row>
    <row r="41" spans="2:19" x14ac:dyDescent="0.25">
      <c r="B41" t="s">
        <v>11</v>
      </c>
      <c r="C41" s="2">
        <v>47</v>
      </c>
      <c r="D41" t="s">
        <v>30</v>
      </c>
      <c r="E41" s="1">
        <v>169.06153846153848</v>
      </c>
      <c r="F41" s="1">
        <v>96.88</v>
      </c>
      <c r="G41">
        <v>50</v>
      </c>
      <c r="H41">
        <v>50</v>
      </c>
      <c r="I41" s="1"/>
      <c r="J41" s="7"/>
    </row>
    <row r="42" spans="2:19" x14ac:dyDescent="0.25">
      <c r="B42" t="s">
        <v>12</v>
      </c>
      <c r="C42" s="2">
        <v>45</v>
      </c>
      <c r="D42" t="s">
        <v>30</v>
      </c>
      <c r="E42" s="1">
        <v>138.38241758241759</v>
      </c>
      <c r="F42" s="1">
        <v>84.77</v>
      </c>
      <c r="G42">
        <v>50</v>
      </c>
      <c r="H42">
        <v>50</v>
      </c>
      <c r="I42" s="1"/>
      <c r="J42" s="7"/>
    </row>
    <row r="43" spans="2:19" x14ac:dyDescent="0.25">
      <c r="B43" t="s">
        <v>10</v>
      </c>
      <c r="C43" s="2">
        <v>41</v>
      </c>
      <c r="D43" t="s">
        <v>30</v>
      </c>
      <c r="E43" s="1">
        <v>168.96</v>
      </c>
      <c r="F43" s="1">
        <v>60.55</v>
      </c>
      <c r="G43">
        <v>50</v>
      </c>
      <c r="H43">
        <v>50</v>
      </c>
      <c r="I43" s="1"/>
      <c r="J43" s="7"/>
    </row>
    <row r="44" spans="2:19" x14ac:dyDescent="0.25">
      <c r="B44" t="s">
        <v>6</v>
      </c>
      <c r="C44" s="2">
        <v>40</v>
      </c>
      <c r="D44" t="s">
        <v>30</v>
      </c>
      <c r="E44" s="1">
        <v>119.43870967741937</v>
      </c>
      <c r="F44" s="1">
        <v>54.494999999999997</v>
      </c>
      <c r="G44">
        <v>50</v>
      </c>
      <c r="H44">
        <v>50</v>
      </c>
      <c r="I44" s="1"/>
      <c r="J44" s="7"/>
    </row>
    <row r="45" spans="2:19" x14ac:dyDescent="0.25">
      <c r="B45" t="s">
        <v>16</v>
      </c>
      <c r="C45" s="2">
        <v>38</v>
      </c>
      <c r="D45" t="s">
        <v>31</v>
      </c>
      <c r="E45" s="5">
        <v>114.90491803278688</v>
      </c>
      <c r="F45" s="1">
        <v>42.384999999999998</v>
      </c>
      <c r="G45">
        <v>0</v>
      </c>
      <c r="H45">
        <v>0</v>
      </c>
      <c r="I45" s="7">
        <f>E45*M32</f>
        <v>367.69573770491803</v>
      </c>
      <c r="J45" s="7"/>
    </row>
    <row r="46" spans="2:19" x14ac:dyDescent="0.25">
      <c r="B46" t="s">
        <v>14</v>
      </c>
      <c r="C46" s="2">
        <v>34</v>
      </c>
      <c r="D46" t="s">
        <v>30</v>
      </c>
      <c r="E46" s="1">
        <v>116.37551020408164</v>
      </c>
      <c r="F46" s="1">
        <v>19.375999999999998</v>
      </c>
      <c r="G46">
        <v>90</v>
      </c>
      <c r="H46">
        <v>10</v>
      </c>
      <c r="I46" s="7"/>
      <c r="J46" s="7"/>
    </row>
    <row r="47" spans="2:19" x14ac:dyDescent="0.25">
      <c r="B47" t="s">
        <v>3</v>
      </c>
      <c r="C47" s="2">
        <v>29</v>
      </c>
      <c r="D47" t="s">
        <v>30</v>
      </c>
      <c r="E47" s="1">
        <v>81.675000000000011</v>
      </c>
      <c r="F47" s="1">
        <v>13.321</v>
      </c>
      <c r="G47">
        <v>90</v>
      </c>
      <c r="H47">
        <v>10</v>
      </c>
      <c r="I47" s="7"/>
      <c r="J47" s="7"/>
    </row>
    <row r="48" spans="2:19" x14ac:dyDescent="0.25">
      <c r="B48" t="s">
        <v>2</v>
      </c>
      <c r="C48" s="2">
        <v>26</v>
      </c>
      <c r="D48" t="s">
        <v>30</v>
      </c>
      <c r="E48" s="1">
        <v>75.69557522123894</v>
      </c>
      <c r="F48" s="1">
        <v>9.6879999999999988</v>
      </c>
      <c r="G48">
        <v>90</v>
      </c>
      <c r="H48">
        <v>10</v>
      </c>
      <c r="I48" s="7"/>
      <c r="J48" s="7"/>
    </row>
    <row r="49" spans="2:26" x14ac:dyDescent="0.25">
      <c r="B49" t="s">
        <v>17</v>
      </c>
      <c r="C49" s="2">
        <v>22</v>
      </c>
      <c r="D49" t="s">
        <v>30</v>
      </c>
      <c r="E49" s="1">
        <v>36.244067796610175</v>
      </c>
      <c r="F49" s="1">
        <v>4.8439999999999994</v>
      </c>
      <c r="G49">
        <v>90</v>
      </c>
      <c r="H49">
        <v>10</v>
      </c>
      <c r="I49" s="7"/>
      <c r="J49" s="7"/>
    </row>
    <row r="50" spans="2:26" x14ac:dyDescent="0.25">
      <c r="B50" t="s">
        <v>7</v>
      </c>
      <c r="C50" s="2">
        <v>20</v>
      </c>
      <c r="D50" t="s">
        <v>30</v>
      </c>
      <c r="E50" s="1">
        <v>21.384</v>
      </c>
      <c r="F50" s="1">
        <v>2.4219999999999997</v>
      </c>
      <c r="G50">
        <v>90</v>
      </c>
      <c r="H50">
        <v>10</v>
      </c>
      <c r="I50" s="7"/>
      <c r="J50" s="7"/>
    </row>
    <row r="51" spans="2:26" x14ac:dyDescent="0.25">
      <c r="B51" t="s">
        <v>13</v>
      </c>
      <c r="C51" s="2">
        <v>17</v>
      </c>
      <c r="D51" t="s">
        <v>30</v>
      </c>
      <c r="E51" s="1">
        <v>10.692</v>
      </c>
      <c r="F51" s="1">
        <v>1.2109999999999999</v>
      </c>
      <c r="G51">
        <v>90</v>
      </c>
      <c r="H51">
        <v>10</v>
      </c>
      <c r="I51" s="7"/>
      <c r="J51" s="7"/>
    </row>
    <row r="52" spans="2:26" x14ac:dyDescent="0.25">
      <c r="B52" t="s">
        <v>92</v>
      </c>
      <c r="G52">
        <f>SUM(G32:G51)</f>
        <v>880</v>
      </c>
      <c r="H52">
        <f>SUM(H32:H51)</f>
        <v>720</v>
      </c>
      <c r="I52" s="7">
        <f>SUM(I32:I51)</f>
        <v>1002.169668739401</v>
      </c>
      <c r="J52" s="7">
        <f>SUM(J32:J51)</f>
        <v>1163.376</v>
      </c>
      <c r="K52" s="7"/>
      <c r="L52" s="7"/>
    </row>
    <row r="53" spans="2:26" x14ac:dyDescent="0.25">
      <c r="K53" s="7"/>
      <c r="L53" s="7"/>
    </row>
    <row r="54" spans="2:26" x14ac:dyDescent="0.25">
      <c r="K54" s="7"/>
      <c r="L54" s="7"/>
    </row>
    <row r="55" spans="2:26" ht="26.25" x14ac:dyDescent="0.4">
      <c r="B55" s="6" t="s">
        <v>40</v>
      </c>
    </row>
    <row r="56" spans="2:26" x14ac:dyDescent="0.25">
      <c r="S56" s="13"/>
      <c r="T56" s="13"/>
      <c r="U56" s="13"/>
      <c r="V56" s="13"/>
      <c r="W56" s="13"/>
      <c r="X56" s="13"/>
      <c r="Y56" s="13"/>
      <c r="Z56" s="13"/>
    </row>
    <row r="57" spans="2:26" x14ac:dyDescent="0.25">
      <c r="B57" s="3" t="s">
        <v>0</v>
      </c>
      <c r="C57" s="3" t="s">
        <v>1</v>
      </c>
      <c r="D57" s="3" t="s">
        <v>28</v>
      </c>
      <c r="E57" s="3" t="s">
        <v>96</v>
      </c>
      <c r="F57" s="3" t="s">
        <v>95</v>
      </c>
      <c r="G57" s="3" t="s">
        <v>32</v>
      </c>
      <c r="H57" s="3" t="s">
        <v>33</v>
      </c>
      <c r="I57" s="3" t="s">
        <v>98</v>
      </c>
      <c r="J57" s="3" t="s">
        <v>97</v>
      </c>
      <c r="M57" s="3" t="s">
        <v>99</v>
      </c>
      <c r="N57" s="3" t="s">
        <v>100</v>
      </c>
      <c r="O57" s="3" t="s">
        <v>101</v>
      </c>
      <c r="P57" s="3" t="s">
        <v>102</v>
      </c>
      <c r="Q57" s="3" t="s">
        <v>36</v>
      </c>
      <c r="R57" s="3" t="s">
        <v>103</v>
      </c>
      <c r="S57" s="13"/>
      <c r="T57" s="13"/>
      <c r="U57" s="13"/>
      <c r="V57" s="13"/>
      <c r="W57" s="13"/>
      <c r="X57" s="13"/>
      <c r="Y57" s="13"/>
      <c r="Z57" s="13"/>
    </row>
    <row r="58" spans="2:26" x14ac:dyDescent="0.25">
      <c r="B58" t="s">
        <v>4</v>
      </c>
      <c r="C58" s="2">
        <v>78</v>
      </c>
      <c r="D58" t="s">
        <v>29</v>
      </c>
      <c r="E58">
        <v>0</v>
      </c>
      <c r="F58" s="4">
        <v>345.87</v>
      </c>
      <c r="G58">
        <v>0</v>
      </c>
      <c r="H58">
        <v>0</v>
      </c>
      <c r="J58" s="7">
        <f>F58*M59</f>
        <v>622.56600000000003</v>
      </c>
      <c r="L58" t="s">
        <v>38</v>
      </c>
      <c r="M58" s="1">
        <v>3.2</v>
      </c>
      <c r="N58" s="8">
        <f>I78*120</f>
        <v>68523.184551724145</v>
      </c>
      <c r="O58" s="8">
        <f>N58*0.9</f>
        <v>61670.866096551734</v>
      </c>
      <c r="P58" s="8">
        <f>N58*1.1</f>
        <v>75375.503006896572</v>
      </c>
      <c r="Q58" s="8">
        <f>Q36</f>
        <v>110546.8128312606</v>
      </c>
      <c r="R58" s="8" t="s">
        <v>107</v>
      </c>
      <c r="S58" s="13"/>
      <c r="T58" s="13"/>
      <c r="U58" s="13"/>
      <c r="V58" s="13"/>
      <c r="W58" s="13"/>
      <c r="X58" s="13"/>
      <c r="Y58" s="13"/>
      <c r="Z58" s="13"/>
    </row>
    <row r="59" spans="2:26" x14ac:dyDescent="0.25">
      <c r="B59" t="s">
        <v>19</v>
      </c>
      <c r="C59" s="2">
        <v>73</v>
      </c>
      <c r="D59" t="s">
        <v>29</v>
      </c>
      <c r="E59">
        <v>0</v>
      </c>
      <c r="F59" s="4">
        <v>300.45</v>
      </c>
      <c r="G59">
        <v>0</v>
      </c>
      <c r="H59">
        <v>0</v>
      </c>
      <c r="J59" s="7">
        <f>F59*M59</f>
        <v>540.80999999999995</v>
      </c>
      <c r="L59" t="s">
        <v>37</v>
      </c>
      <c r="M59" s="1">
        <v>1.8</v>
      </c>
      <c r="N59" s="8">
        <f>J78*120</f>
        <v>139605.12</v>
      </c>
      <c r="O59" s="8">
        <f>N59*0.9</f>
        <v>125644.60799999999</v>
      </c>
      <c r="P59" s="8">
        <f>N59*1.1</f>
        <v>153565.63200000001</v>
      </c>
      <c r="Q59" s="8">
        <f>Q37</f>
        <v>128982.3815</v>
      </c>
      <c r="R59" s="8" t="s">
        <v>104</v>
      </c>
      <c r="S59" s="13"/>
      <c r="T59" s="13"/>
      <c r="U59" s="13"/>
      <c r="V59" s="13"/>
      <c r="W59" s="13"/>
      <c r="X59" s="13"/>
      <c r="Y59" s="13"/>
      <c r="Z59" s="13"/>
    </row>
    <row r="60" spans="2:26" x14ac:dyDescent="0.25">
      <c r="B60" t="s">
        <v>15</v>
      </c>
      <c r="C60" s="2">
        <v>68</v>
      </c>
      <c r="D60" t="s">
        <v>30</v>
      </c>
      <c r="E60" s="1">
        <f>E34+G34/100</f>
        <v>225.89</v>
      </c>
      <c r="F60" s="1">
        <f>F34+H34/100</f>
        <v>357.91999999999996</v>
      </c>
      <c r="G60">
        <v>10</v>
      </c>
      <c r="H60">
        <v>90</v>
      </c>
      <c r="J60" s="7"/>
      <c r="S60" s="13"/>
      <c r="T60" s="13"/>
      <c r="U60" s="13"/>
      <c r="V60" s="13"/>
      <c r="W60" s="13"/>
      <c r="X60" s="13"/>
      <c r="Y60" s="13"/>
      <c r="Z60" s="13"/>
    </row>
    <row r="61" spans="2:26" x14ac:dyDescent="0.25">
      <c r="B61" t="s">
        <v>9</v>
      </c>
      <c r="C61" s="2">
        <v>66</v>
      </c>
      <c r="D61" t="s">
        <v>30</v>
      </c>
      <c r="E61" s="1">
        <f t="shared" ref="E61:F61" si="4">E35+G35/100</f>
        <v>119.97999999999999</v>
      </c>
      <c r="F61" s="1">
        <f t="shared" si="4"/>
        <v>273.375</v>
      </c>
      <c r="G61">
        <v>10</v>
      </c>
      <c r="H61">
        <v>90</v>
      </c>
      <c r="J61" s="7"/>
      <c r="M61" s="10" t="s">
        <v>106</v>
      </c>
      <c r="N61" s="10" t="s">
        <v>41</v>
      </c>
      <c r="O61" s="10" t="s">
        <v>39</v>
      </c>
      <c r="P61" s="10" t="s">
        <v>93</v>
      </c>
      <c r="Q61" s="10" t="s">
        <v>105</v>
      </c>
      <c r="S61" s="13"/>
      <c r="T61" s="13"/>
      <c r="U61" s="13"/>
      <c r="V61" s="13"/>
      <c r="W61" s="13"/>
      <c r="X61" s="13"/>
      <c r="Y61" s="13"/>
      <c r="Z61" s="13"/>
    </row>
    <row r="62" spans="2:26" x14ac:dyDescent="0.25">
      <c r="B62" t="s">
        <v>18</v>
      </c>
      <c r="C62" s="2">
        <v>61</v>
      </c>
      <c r="D62" t="s">
        <v>30</v>
      </c>
      <c r="E62" s="1">
        <f t="shared" ref="E62:F62" si="5">E36+G36/100</f>
        <v>201.25786163522011</v>
      </c>
      <c r="F62" s="1">
        <f t="shared" si="5"/>
        <v>262.47599999999994</v>
      </c>
      <c r="G62">
        <v>10</v>
      </c>
      <c r="H62">
        <v>90</v>
      </c>
      <c r="J62" s="7"/>
      <c r="L62" t="s">
        <v>38</v>
      </c>
      <c r="M62" s="9">
        <f>Q58</f>
        <v>110546.8128312606</v>
      </c>
      <c r="N62" s="9">
        <f>G78</f>
        <v>890</v>
      </c>
      <c r="O62" s="9">
        <f>M62*0.0025</f>
        <v>276.36703207815151</v>
      </c>
      <c r="P62" s="9">
        <f>I78</f>
        <v>571.02653793103457</v>
      </c>
      <c r="Q62" s="9">
        <f>M62+N62+O62-P62</f>
        <v>111142.15332540772</v>
      </c>
      <c r="R62" s="10"/>
      <c r="S62" s="14"/>
      <c r="T62" s="13"/>
      <c r="U62" s="13"/>
      <c r="V62" s="13"/>
      <c r="W62" s="13"/>
      <c r="X62" s="13"/>
      <c r="Y62" s="13"/>
      <c r="Z62" s="13"/>
    </row>
    <row r="63" spans="2:26" x14ac:dyDescent="0.25">
      <c r="B63" t="s">
        <v>5</v>
      </c>
      <c r="C63" s="2">
        <v>56</v>
      </c>
      <c r="D63" t="s">
        <v>30</v>
      </c>
      <c r="E63" s="1">
        <f t="shared" ref="E63:F63" si="6">E37+G37/100</f>
        <v>215.09726027397261</v>
      </c>
      <c r="F63" s="1">
        <f t="shared" si="6"/>
        <v>207.98099999999999</v>
      </c>
      <c r="G63">
        <v>10</v>
      </c>
      <c r="H63">
        <v>90</v>
      </c>
      <c r="J63" s="7"/>
      <c r="L63" t="s">
        <v>37</v>
      </c>
      <c r="M63" s="9">
        <f>Q59</f>
        <v>128982.3815</v>
      </c>
      <c r="N63" s="9">
        <f>H78</f>
        <v>810</v>
      </c>
      <c r="O63" s="9">
        <f>M63*0.0025</f>
        <v>322.45595374999999</v>
      </c>
      <c r="P63" s="9">
        <f>J78</f>
        <v>1163.376</v>
      </c>
      <c r="Q63" s="9">
        <f>M63+N63+O63-P63</f>
        <v>128951.46145375</v>
      </c>
      <c r="R63" s="9"/>
      <c r="S63" s="19"/>
      <c r="T63" s="13"/>
      <c r="U63" s="13"/>
      <c r="V63" s="13"/>
      <c r="W63" s="13"/>
      <c r="X63" s="13"/>
      <c r="Y63" s="13"/>
      <c r="Z63" s="13"/>
    </row>
    <row r="64" spans="2:26" x14ac:dyDescent="0.25">
      <c r="B64" t="s">
        <v>8</v>
      </c>
      <c r="C64" s="2">
        <v>54</v>
      </c>
      <c r="D64" t="s">
        <v>30</v>
      </c>
      <c r="E64" s="1">
        <f t="shared" ref="E64:F64" si="7">E38+G38/100</f>
        <v>294.07307692307694</v>
      </c>
      <c r="F64" s="1">
        <f t="shared" si="7"/>
        <v>139.76499999999999</v>
      </c>
      <c r="G64">
        <v>50</v>
      </c>
      <c r="H64">
        <v>50</v>
      </c>
      <c r="J64" s="7"/>
      <c r="P64" s="9"/>
      <c r="Q64" s="9"/>
      <c r="R64" s="9"/>
      <c r="S64" s="19"/>
      <c r="T64" s="13"/>
      <c r="U64" s="13"/>
      <c r="V64" s="13"/>
      <c r="W64" s="13"/>
      <c r="X64" s="13"/>
      <c r="Y64" s="13"/>
      <c r="Z64" s="13"/>
    </row>
    <row r="65" spans="1:26" x14ac:dyDescent="0.25">
      <c r="B65" t="s">
        <v>21</v>
      </c>
      <c r="C65" s="2">
        <v>51</v>
      </c>
      <c r="D65" t="s">
        <v>31</v>
      </c>
      <c r="E65" s="5">
        <f>E39*0.9</f>
        <v>178.4457931034483</v>
      </c>
      <c r="F65" s="1">
        <f t="shared" ref="F65" si="8">F39+H39/100</f>
        <v>121.1</v>
      </c>
      <c r="G65">
        <v>0</v>
      </c>
      <c r="H65">
        <v>0</v>
      </c>
      <c r="I65" s="7">
        <f>E65*M58</f>
        <v>571.02653793103457</v>
      </c>
      <c r="J65" s="7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B66" t="s">
        <v>20</v>
      </c>
      <c r="C66" s="2">
        <v>50</v>
      </c>
      <c r="D66" t="s">
        <v>30</v>
      </c>
      <c r="E66" s="1">
        <f t="shared" ref="E66:F66" si="9">E40+G40/100</f>
        <v>188.20400000000004</v>
      </c>
      <c r="F66" s="1">
        <f t="shared" si="9"/>
        <v>115.545</v>
      </c>
      <c r="G66">
        <v>50</v>
      </c>
      <c r="H66">
        <v>50</v>
      </c>
      <c r="I66" s="1"/>
      <c r="J66" s="7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B67" t="s">
        <v>11</v>
      </c>
      <c r="C67" s="2">
        <v>47</v>
      </c>
      <c r="D67" t="s">
        <v>30</v>
      </c>
      <c r="E67" s="1">
        <f t="shared" ref="E67:F67" si="10">E41+G41/100</f>
        <v>169.56153846153848</v>
      </c>
      <c r="F67" s="1">
        <f t="shared" si="10"/>
        <v>97.38</v>
      </c>
      <c r="G67">
        <v>50</v>
      </c>
      <c r="H67">
        <v>50</v>
      </c>
      <c r="I67" s="1"/>
      <c r="J67" s="7"/>
      <c r="S67" s="20"/>
      <c r="T67" s="13"/>
      <c r="U67" s="13"/>
      <c r="V67" s="13"/>
      <c r="W67" s="13"/>
      <c r="X67" s="13"/>
      <c r="Y67" s="13"/>
      <c r="Z67" s="13"/>
    </row>
    <row r="68" spans="1:26" x14ac:dyDescent="0.25">
      <c r="B68" t="s">
        <v>12</v>
      </c>
      <c r="C68" s="2">
        <v>45</v>
      </c>
      <c r="D68" t="s">
        <v>30</v>
      </c>
      <c r="E68" s="1">
        <f t="shared" ref="E68:F68" si="11">E42+G42/100</f>
        <v>138.88241758241759</v>
      </c>
      <c r="F68" s="1">
        <f t="shared" si="11"/>
        <v>85.27</v>
      </c>
      <c r="G68">
        <v>50</v>
      </c>
      <c r="H68">
        <v>50</v>
      </c>
      <c r="I68" s="1"/>
      <c r="J68" s="7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B69" t="s">
        <v>10</v>
      </c>
      <c r="C69" s="2">
        <v>41</v>
      </c>
      <c r="D69" t="s">
        <v>30</v>
      </c>
      <c r="E69" s="1">
        <f t="shared" ref="E69:F69" si="12">E43+G43/100</f>
        <v>169.46</v>
      </c>
      <c r="F69" s="1">
        <f t="shared" si="12"/>
        <v>61.05</v>
      </c>
      <c r="G69">
        <v>50</v>
      </c>
      <c r="H69">
        <v>50</v>
      </c>
      <c r="I69" s="1"/>
      <c r="J69" s="7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B70" t="s">
        <v>6</v>
      </c>
      <c r="C70" s="2">
        <v>40</v>
      </c>
      <c r="D70" t="s">
        <v>30</v>
      </c>
      <c r="E70" s="1">
        <f t="shared" ref="E70:F70" si="13">E44+G44/100</f>
        <v>119.93870967741937</v>
      </c>
      <c r="F70" s="1">
        <f t="shared" si="13"/>
        <v>54.994999999999997</v>
      </c>
      <c r="G70">
        <v>50</v>
      </c>
      <c r="H70">
        <v>50</v>
      </c>
      <c r="I70" s="1"/>
      <c r="J70" s="7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B71" t="s">
        <v>16</v>
      </c>
      <c r="C71" s="2">
        <v>38</v>
      </c>
      <c r="D71" t="s">
        <v>30</v>
      </c>
      <c r="E71" s="1">
        <f>E45*0.9</f>
        <v>103.41442622950819</v>
      </c>
      <c r="F71" s="1">
        <f t="shared" ref="F71" si="14">F45+H45/100</f>
        <v>42.384999999999998</v>
      </c>
      <c r="G71">
        <v>50</v>
      </c>
      <c r="H71">
        <v>50</v>
      </c>
      <c r="I71" s="7"/>
      <c r="J71" s="7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B72" t="s">
        <v>14</v>
      </c>
      <c r="C72" s="2">
        <v>35</v>
      </c>
      <c r="D72" t="s">
        <v>30</v>
      </c>
      <c r="E72" s="1">
        <f t="shared" ref="E72:F72" si="15">E46+G46/100</f>
        <v>117.27551020408164</v>
      </c>
      <c r="F72" s="1">
        <f t="shared" si="15"/>
        <v>19.475999999999999</v>
      </c>
      <c r="G72">
        <v>50</v>
      </c>
      <c r="H72">
        <v>50</v>
      </c>
      <c r="I72" s="7"/>
      <c r="J72" s="7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B73" t="s">
        <v>3</v>
      </c>
      <c r="C73" s="2">
        <v>29</v>
      </c>
      <c r="D73" t="s">
        <v>30</v>
      </c>
      <c r="E73" s="1">
        <f t="shared" ref="E73:F73" si="16">E47+G47/100</f>
        <v>82.575000000000017</v>
      </c>
      <c r="F73" s="1">
        <f t="shared" si="16"/>
        <v>13.420999999999999</v>
      </c>
      <c r="G73">
        <v>90</v>
      </c>
      <c r="H73">
        <v>10</v>
      </c>
      <c r="I73" s="7"/>
      <c r="J73" s="7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B74" t="s">
        <v>2</v>
      </c>
      <c r="C74" s="2">
        <v>26</v>
      </c>
      <c r="D74" t="s">
        <v>30</v>
      </c>
      <c r="E74" s="1">
        <f t="shared" ref="E74:F74" si="17">E48+G48/100</f>
        <v>76.595575221238946</v>
      </c>
      <c r="F74" s="1">
        <f t="shared" si="17"/>
        <v>9.7879999999999985</v>
      </c>
      <c r="G74">
        <v>90</v>
      </c>
      <c r="H74">
        <v>10</v>
      </c>
      <c r="I74" s="7"/>
      <c r="J74" s="7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B75" t="s">
        <v>17</v>
      </c>
      <c r="C75" s="2">
        <v>22</v>
      </c>
      <c r="D75" t="s">
        <v>30</v>
      </c>
      <c r="E75" s="1">
        <f t="shared" ref="E75:F75" si="18">E49+G49/100</f>
        <v>37.144067796610173</v>
      </c>
      <c r="F75" s="1">
        <f t="shared" si="18"/>
        <v>4.9439999999999991</v>
      </c>
      <c r="G75">
        <v>90</v>
      </c>
      <c r="H75">
        <v>10</v>
      </c>
      <c r="I75" s="7"/>
      <c r="J75" s="7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B76" t="s">
        <v>7</v>
      </c>
      <c r="C76" s="2">
        <v>20</v>
      </c>
      <c r="D76" t="s">
        <v>30</v>
      </c>
      <c r="E76" s="1">
        <f t="shared" ref="E76:F76" si="19">E50+G50/100</f>
        <v>22.283999999999999</v>
      </c>
      <c r="F76" s="1">
        <f t="shared" si="19"/>
        <v>2.5219999999999998</v>
      </c>
      <c r="G76">
        <v>90</v>
      </c>
      <c r="H76">
        <v>10</v>
      </c>
      <c r="I76" s="7"/>
      <c r="J76" s="7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B77" t="s">
        <v>13</v>
      </c>
      <c r="C77" s="2">
        <v>17</v>
      </c>
      <c r="D77" t="s">
        <v>30</v>
      </c>
      <c r="E77" s="1">
        <f t="shared" ref="E77:F77" si="20">E51+G51/100</f>
        <v>11.592000000000001</v>
      </c>
      <c r="F77" s="1">
        <f t="shared" si="20"/>
        <v>1.3109999999999999</v>
      </c>
      <c r="G77">
        <v>90</v>
      </c>
      <c r="H77">
        <v>10</v>
      </c>
      <c r="I77" s="7"/>
      <c r="J77" s="7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B78" t="s">
        <v>92</v>
      </c>
      <c r="G78">
        <f>SUM(G58:G77)</f>
        <v>890</v>
      </c>
      <c r="H78">
        <f>SUM(H58:H77)</f>
        <v>810</v>
      </c>
      <c r="I78" s="7">
        <f>SUM(I58:I77)</f>
        <v>571.02653793103457</v>
      </c>
      <c r="J78" s="7">
        <f>SUM(J58:J77)</f>
        <v>1163.376</v>
      </c>
      <c r="K78" s="7"/>
      <c r="L78" s="7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5"/>
      <c r="D79" s="13"/>
      <c r="E79" s="17"/>
      <c r="F79" s="17"/>
      <c r="G79" s="13"/>
      <c r="H79" s="13"/>
      <c r="I79" s="17"/>
      <c r="J79" s="17"/>
      <c r="K79" s="18"/>
      <c r="L79" s="18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5"/>
      <c r="D80" s="13"/>
      <c r="E80" s="17"/>
      <c r="F80" s="17"/>
      <c r="G80" s="13"/>
      <c r="H80" s="13"/>
      <c r="I80" s="17"/>
      <c r="J80" s="17"/>
      <c r="K80" s="18"/>
      <c r="L80" s="18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6.25" x14ac:dyDescent="0.4">
      <c r="A81" s="13"/>
      <c r="B81" s="6" t="s">
        <v>43</v>
      </c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3" t="s">
        <v>0</v>
      </c>
      <c r="C83" s="3" t="s">
        <v>1</v>
      </c>
      <c r="D83" s="3" t="s">
        <v>28</v>
      </c>
      <c r="E83" s="3" t="s">
        <v>96</v>
      </c>
      <c r="F83" s="3" t="s">
        <v>95</v>
      </c>
      <c r="G83" s="3" t="s">
        <v>32</v>
      </c>
      <c r="H83" s="3" t="s">
        <v>33</v>
      </c>
      <c r="I83" s="3" t="s">
        <v>98</v>
      </c>
      <c r="J83" s="3" t="s">
        <v>97</v>
      </c>
      <c r="M83" s="3" t="s">
        <v>99</v>
      </c>
      <c r="N83" s="3" t="s">
        <v>100</v>
      </c>
      <c r="O83" s="3" t="s">
        <v>101</v>
      </c>
      <c r="P83" s="3" t="s">
        <v>102</v>
      </c>
      <c r="Q83" s="3" t="s">
        <v>36</v>
      </c>
      <c r="R83" s="3" t="s">
        <v>103</v>
      </c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t="s">
        <v>4</v>
      </c>
      <c r="C84" s="2">
        <v>78</v>
      </c>
      <c r="D84" t="s">
        <v>29</v>
      </c>
      <c r="E84">
        <v>0</v>
      </c>
      <c r="F84" s="4">
        <v>345.87</v>
      </c>
      <c r="G84">
        <v>0</v>
      </c>
      <c r="H84">
        <v>0</v>
      </c>
      <c r="J84" s="7">
        <f>F84*M85</f>
        <v>622.56600000000003</v>
      </c>
      <c r="L84" t="s">
        <v>38</v>
      </c>
      <c r="M84" s="1">
        <v>3.3</v>
      </c>
      <c r="N84" s="8">
        <f>I104*120</f>
        <v>153090.12066206898</v>
      </c>
      <c r="O84" s="8">
        <f>N84*0.9</f>
        <v>137781.10859586208</v>
      </c>
      <c r="P84" s="8">
        <f>N84*1.1</f>
        <v>168399.1327282759</v>
      </c>
      <c r="Q84" s="8">
        <f>Q62</f>
        <v>111142.15332540772</v>
      </c>
      <c r="R84" s="8" t="s">
        <v>104</v>
      </c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t="s">
        <v>19</v>
      </c>
      <c r="C85" s="2">
        <v>73</v>
      </c>
      <c r="D85" t="s">
        <v>29</v>
      </c>
      <c r="E85">
        <v>0</v>
      </c>
      <c r="F85" s="4">
        <v>300.45</v>
      </c>
      <c r="G85">
        <v>0</v>
      </c>
      <c r="H85">
        <v>0</v>
      </c>
      <c r="J85" s="7">
        <f>F85*M85</f>
        <v>540.80999999999995</v>
      </c>
      <c r="L85" t="s">
        <v>37</v>
      </c>
      <c r="M85" s="1">
        <v>1.8</v>
      </c>
      <c r="N85" s="8">
        <f>J104*120</f>
        <v>139605.12</v>
      </c>
      <c r="O85" s="8">
        <f>N85*0.9</f>
        <v>125644.60799999999</v>
      </c>
      <c r="P85" s="8">
        <f>N85*1.1</f>
        <v>153565.63200000001</v>
      </c>
      <c r="Q85" s="8">
        <f>Q63</f>
        <v>128951.46145375</v>
      </c>
      <c r="R85" s="8" t="s">
        <v>104</v>
      </c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t="s">
        <v>15</v>
      </c>
      <c r="C86" s="2">
        <v>68</v>
      </c>
      <c r="D86" t="s">
        <v>31</v>
      </c>
      <c r="E86" s="4">
        <f>E60+G60/100</f>
        <v>225.98999999999998</v>
      </c>
      <c r="F86" s="1">
        <f>F60+H60/100</f>
        <v>358.81999999999994</v>
      </c>
      <c r="G86">
        <v>0</v>
      </c>
      <c r="H86">
        <v>0</v>
      </c>
      <c r="I86" s="7">
        <f>E86*M84</f>
        <v>745.76699999999994</v>
      </c>
      <c r="J86" s="7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t="s">
        <v>9</v>
      </c>
      <c r="C87" s="2">
        <v>66</v>
      </c>
      <c r="D87" t="s">
        <v>30</v>
      </c>
      <c r="E87" s="1">
        <f t="shared" ref="E87:E90" si="21">E61+G61/100</f>
        <v>120.07999999999998</v>
      </c>
      <c r="F87" s="1">
        <f t="shared" ref="F87:F103" si="22">F61+H61/100</f>
        <v>274.27499999999998</v>
      </c>
      <c r="G87">
        <v>10</v>
      </c>
      <c r="H87">
        <v>90</v>
      </c>
      <c r="J87" s="7"/>
      <c r="M87" s="10" t="s">
        <v>106</v>
      </c>
      <c r="N87" s="10" t="s">
        <v>41</v>
      </c>
      <c r="O87" s="10" t="s">
        <v>39</v>
      </c>
      <c r="P87" s="10" t="s">
        <v>93</v>
      </c>
      <c r="Q87" s="10" t="s">
        <v>105</v>
      </c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t="s">
        <v>18</v>
      </c>
      <c r="C88" s="2">
        <v>61</v>
      </c>
      <c r="D88" t="s">
        <v>30</v>
      </c>
      <c r="E88" s="1">
        <f t="shared" si="21"/>
        <v>201.3578616352201</v>
      </c>
      <c r="F88" s="1">
        <f t="shared" si="22"/>
        <v>263.37599999999992</v>
      </c>
      <c r="G88">
        <v>10</v>
      </c>
      <c r="H88">
        <v>90</v>
      </c>
      <c r="J88" s="7"/>
      <c r="L88" t="s">
        <v>38</v>
      </c>
      <c r="M88" s="9">
        <f>Q84</f>
        <v>111142.15332540772</v>
      </c>
      <c r="N88" s="9">
        <f>G104</f>
        <v>880</v>
      </c>
      <c r="O88" s="9">
        <f>M88*0.0025</f>
        <v>277.85538331351933</v>
      </c>
      <c r="P88" s="9">
        <f>I104</f>
        <v>1275.7510055172415</v>
      </c>
      <c r="Q88" s="9">
        <f>M88+N88+O88-P88</f>
        <v>111024.257703204</v>
      </c>
      <c r="R88" s="10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t="s">
        <v>5</v>
      </c>
      <c r="C89" s="2">
        <v>56</v>
      </c>
      <c r="D89" t="s">
        <v>30</v>
      </c>
      <c r="E89" s="1">
        <f t="shared" si="21"/>
        <v>215.1972602739726</v>
      </c>
      <c r="F89" s="1">
        <f t="shared" si="22"/>
        <v>208.881</v>
      </c>
      <c r="G89">
        <v>10</v>
      </c>
      <c r="H89">
        <v>90</v>
      </c>
      <c r="J89" s="7"/>
      <c r="L89" t="s">
        <v>37</v>
      </c>
      <c r="M89" s="9">
        <f>Q85</f>
        <v>128951.46145375</v>
      </c>
      <c r="N89" s="9">
        <f>H104</f>
        <v>720</v>
      </c>
      <c r="O89" s="9">
        <f>M89*0.0025</f>
        <v>322.37865363437498</v>
      </c>
      <c r="P89" s="9">
        <f>J104</f>
        <v>1163.376</v>
      </c>
      <c r="Q89" s="9">
        <f>M89+N89+O89-P89</f>
        <v>128830.46410738437</v>
      </c>
      <c r="R89" s="9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t="s">
        <v>8</v>
      </c>
      <c r="C90" s="2">
        <v>54</v>
      </c>
      <c r="D90" t="s">
        <v>30</v>
      </c>
      <c r="E90" s="1">
        <f t="shared" si="21"/>
        <v>294.57307692307694</v>
      </c>
      <c r="F90" s="1">
        <f t="shared" si="22"/>
        <v>140.26499999999999</v>
      </c>
      <c r="G90">
        <v>50</v>
      </c>
      <c r="H90">
        <v>50</v>
      </c>
      <c r="J90" s="7"/>
      <c r="P90" s="9"/>
      <c r="Q90" s="9"/>
      <c r="R90" s="9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t="s">
        <v>21</v>
      </c>
      <c r="C91" s="2">
        <v>51</v>
      </c>
      <c r="D91" t="s">
        <v>31</v>
      </c>
      <c r="E91" s="5">
        <f>E65*0.9</f>
        <v>160.60121379310348</v>
      </c>
      <c r="F91" s="1">
        <f t="shared" si="22"/>
        <v>121.1</v>
      </c>
      <c r="G91">
        <v>0</v>
      </c>
      <c r="H91">
        <v>0</v>
      </c>
      <c r="I91" s="7">
        <f>E91*M84</f>
        <v>529.98400551724148</v>
      </c>
      <c r="J91" s="7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t="s">
        <v>20</v>
      </c>
      <c r="C92" s="2">
        <v>50</v>
      </c>
      <c r="D92" t="s">
        <v>30</v>
      </c>
      <c r="E92" s="1">
        <f t="shared" ref="E92:E97" si="23">E66+G66/100</f>
        <v>188.70400000000004</v>
      </c>
      <c r="F92" s="1">
        <f t="shared" si="22"/>
        <v>116.045</v>
      </c>
      <c r="G92">
        <v>50</v>
      </c>
      <c r="H92">
        <v>50</v>
      </c>
      <c r="I92" s="1"/>
      <c r="J92" s="7"/>
      <c r="S92" s="14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t="s">
        <v>11</v>
      </c>
      <c r="C93" s="2">
        <v>47</v>
      </c>
      <c r="D93" t="s">
        <v>30</v>
      </c>
      <c r="E93" s="1">
        <f t="shared" si="23"/>
        <v>170.06153846153848</v>
      </c>
      <c r="F93" s="1">
        <f t="shared" si="22"/>
        <v>97.88</v>
      </c>
      <c r="G93">
        <v>50</v>
      </c>
      <c r="H93">
        <v>50</v>
      </c>
      <c r="I93" s="1"/>
      <c r="J93" s="7"/>
      <c r="S93" s="19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t="s">
        <v>12</v>
      </c>
      <c r="C94" s="2">
        <v>45</v>
      </c>
      <c r="D94" t="s">
        <v>30</v>
      </c>
      <c r="E94" s="1">
        <f t="shared" si="23"/>
        <v>139.38241758241759</v>
      </c>
      <c r="F94" s="1">
        <f t="shared" si="22"/>
        <v>85.77</v>
      </c>
      <c r="G94">
        <v>50</v>
      </c>
      <c r="H94">
        <v>50</v>
      </c>
      <c r="I94" s="1"/>
      <c r="J94" s="7"/>
      <c r="S94" s="19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t="s">
        <v>10</v>
      </c>
      <c r="C95" s="2">
        <v>41</v>
      </c>
      <c r="D95" t="s">
        <v>30</v>
      </c>
      <c r="E95" s="1">
        <f t="shared" si="23"/>
        <v>169.96</v>
      </c>
      <c r="F95" s="1">
        <f t="shared" si="22"/>
        <v>61.55</v>
      </c>
      <c r="G95">
        <v>50</v>
      </c>
      <c r="H95">
        <v>50</v>
      </c>
      <c r="I95" s="1"/>
      <c r="J95" s="7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t="s">
        <v>6</v>
      </c>
      <c r="C96" s="2">
        <v>40</v>
      </c>
      <c r="D96" t="s">
        <v>30</v>
      </c>
      <c r="E96" s="1">
        <f t="shared" si="23"/>
        <v>120.43870967741937</v>
      </c>
      <c r="F96" s="1">
        <f t="shared" si="22"/>
        <v>55.494999999999997</v>
      </c>
      <c r="G96">
        <v>50</v>
      </c>
      <c r="H96">
        <v>50</v>
      </c>
      <c r="I96" s="1"/>
      <c r="J96" s="7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t="s">
        <v>16</v>
      </c>
      <c r="C97" s="2">
        <v>38</v>
      </c>
      <c r="D97" t="s">
        <v>30</v>
      </c>
      <c r="E97" s="1">
        <f t="shared" si="23"/>
        <v>103.91442622950819</v>
      </c>
      <c r="F97" s="1">
        <f t="shared" si="22"/>
        <v>42.884999999999998</v>
      </c>
      <c r="G97">
        <v>50</v>
      </c>
      <c r="H97">
        <v>50</v>
      </c>
      <c r="I97" s="7"/>
      <c r="J97" s="7"/>
      <c r="S97" s="20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t="s">
        <v>14</v>
      </c>
      <c r="C98" s="2">
        <v>35</v>
      </c>
      <c r="D98" t="s">
        <v>30</v>
      </c>
      <c r="E98" s="1">
        <f t="shared" ref="E98:E103" si="24">E72+G72/100</f>
        <v>117.77551020408164</v>
      </c>
      <c r="F98" s="1">
        <f t="shared" si="22"/>
        <v>19.975999999999999</v>
      </c>
      <c r="G98">
        <v>50</v>
      </c>
      <c r="H98">
        <v>50</v>
      </c>
      <c r="I98" s="7"/>
      <c r="J98" s="7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t="s">
        <v>3</v>
      </c>
      <c r="C99" s="2">
        <v>29</v>
      </c>
      <c r="D99" t="s">
        <v>30</v>
      </c>
      <c r="E99" s="1">
        <f t="shared" si="24"/>
        <v>83.475000000000023</v>
      </c>
      <c r="F99" s="1">
        <f t="shared" si="22"/>
        <v>13.520999999999999</v>
      </c>
      <c r="G99">
        <v>90</v>
      </c>
      <c r="H99">
        <v>10</v>
      </c>
      <c r="I99" s="7"/>
      <c r="J99" s="7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t="s">
        <v>2</v>
      </c>
      <c r="C100" s="2">
        <v>26</v>
      </c>
      <c r="D100" t="s">
        <v>30</v>
      </c>
      <c r="E100" s="1">
        <f t="shared" si="24"/>
        <v>77.495575221238951</v>
      </c>
      <c r="F100" s="1">
        <f t="shared" si="22"/>
        <v>9.8879999999999981</v>
      </c>
      <c r="G100">
        <v>90</v>
      </c>
      <c r="H100">
        <v>10</v>
      </c>
      <c r="I100" s="7"/>
      <c r="J100" s="7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t="s">
        <v>17</v>
      </c>
      <c r="C101" s="2">
        <v>22</v>
      </c>
      <c r="D101" t="s">
        <v>30</v>
      </c>
      <c r="E101" s="1">
        <f t="shared" si="24"/>
        <v>38.044067796610172</v>
      </c>
      <c r="F101" s="1">
        <f t="shared" si="22"/>
        <v>5.0439999999999987</v>
      </c>
      <c r="G101">
        <v>90</v>
      </c>
      <c r="H101">
        <v>10</v>
      </c>
      <c r="I101" s="7"/>
      <c r="J101" s="7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t="s">
        <v>7</v>
      </c>
      <c r="C102" s="2">
        <v>20</v>
      </c>
      <c r="D102" t="s">
        <v>30</v>
      </c>
      <c r="E102" s="1">
        <f t="shared" si="24"/>
        <v>23.183999999999997</v>
      </c>
      <c r="F102" s="1">
        <f t="shared" si="22"/>
        <v>2.6219999999999999</v>
      </c>
      <c r="G102">
        <v>90</v>
      </c>
      <c r="H102">
        <v>10</v>
      </c>
      <c r="I102" s="7"/>
      <c r="J102" s="7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t="s">
        <v>13</v>
      </c>
      <c r="C103" s="2">
        <v>17</v>
      </c>
      <c r="D103" t="s">
        <v>30</v>
      </c>
      <c r="E103" s="1">
        <f t="shared" si="24"/>
        <v>12.492000000000001</v>
      </c>
      <c r="F103" s="1">
        <f t="shared" si="22"/>
        <v>1.411</v>
      </c>
      <c r="G103">
        <v>90</v>
      </c>
      <c r="H103">
        <v>10</v>
      </c>
      <c r="I103" s="7"/>
      <c r="J103" s="7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t="s">
        <v>92</v>
      </c>
      <c r="G104">
        <f>SUM(G84:G103)</f>
        <v>880</v>
      </c>
      <c r="H104">
        <f>SUM(H84:H103)</f>
        <v>720</v>
      </c>
      <c r="I104" s="7">
        <f>SUM(I84:I103)</f>
        <v>1275.7510055172415</v>
      </c>
      <c r="J104" s="7">
        <f>SUM(J84:J103)</f>
        <v>1163.376</v>
      </c>
      <c r="K104" s="7"/>
      <c r="L104" s="7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5"/>
      <c r="D105" s="13"/>
      <c r="E105" s="17"/>
      <c r="F105" s="17"/>
      <c r="G105" s="13"/>
      <c r="H105" s="13"/>
      <c r="I105" s="17"/>
      <c r="J105" s="17"/>
      <c r="K105" s="18"/>
      <c r="L105" s="18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5"/>
      <c r="D106" s="13"/>
      <c r="E106" s="17"/>
      <c r="F106" s="17"/>
      <c r="G106" s="13"/>
      <c r="H106" s="13"/>
      <c r="I106" s="17"/>
      <c r="J106" s="17"/>
      <c r="K106" s="18"/>
      <c r="L106" s="18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26.25" x14ac:dyDescent="0.4">
      <c r="A107" s="13"/>
      <c r="B107" s="6" t="s">
        <v>44</v>
      </c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3" t="s">
        <v>0</v>
      </c>
      <c r="C109" s="3" t="s">
        <v>1</v>
      </c>
      <c r="D109" s="3" t="s">
        <v>28</v>
      </c>
      <c r="E109" s="3" t="s">
        <v>96</v>
      </c>
      <c r="F109" s="3" t="s">
        <v>95</v>
      </c>
      <c r="G109" s="3" t="s">
        <v>32</v>
      </c>
      <c r="H109" s="3" t="s">
        <v>33</v>
      </c>
      <c r="I109" s="3" t="s">
        <v>98</v>
      </c>
      <c r="J109" s="3" t="s">
        <v>97</v>
      </c>
      <c r="M109" s="3" t="s">
        <v>99</v>
      </c>
      <c r="N109" s="3" t="s">
        <v>100</v>
      </c>
      <c r="O109" s="3" t="s">
        <v>101</v>
      </c>
      <c r="P109" s="3" t="s">
        <v>102</v>
      </c>
      <c r="Q109" s="3" t="s">
        <v>36</v>
      </c>
      <c r="R109" s="3" t="s">
        <v>103</v>
      </c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t="s">
        <v>4</v>
      </c>
      <c r="C110" s="2">
        <v>78</v>
      </c>
      <c r="D110" t="s">
        <v>29</v>
      </c>
      <c r="E110">
        <v>0</v>
      </c>
      <c r="F110" s="4">
        <v>345.87</v>
      </c>
      <c r="G110">
        <v>0</v>
      </c>
      <c r="H110">
        <v>0</v>
      </c>
      <c r="J110" s="7">
        <f>F110*M111</f>
        <v>622.56600000000003</v>
      </c>
      <c r="L110" t="s">
        <v>38</v>
      </c>
      <c r="M110" s="1">
        <v>3.2</v>
      </c>
      <c r="N110" s="8">
        <f>I130*120</f>
        <v>133605.92348689656</v>
      </c>
      <c r="O110" s="8">
        <f>N110*0.9</f>
        <v>120245.33113820691</v>
      </c>
      <c r="P110" s="8">
        <f>N110*1.1</f>
        <v>146966.51583558624</v>
      </c>
      <c r="Q110" s="8">
        <f>Q88</f>
        <v>111024.257703204</v>
      </c>
      <c r="R110" s="8" t="s">
        <v>108</v>
      </c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t="s">
        <v>19</v>
      </c>
      <c r="C111" s="2">
        <v>73</v>
      </c>
      <c r="D111" t="s">
        <v>29</v>
      </c>
      <c r="E111">
        <v>0</v>
      </c>
      <c r="F111" s="4">
        <v>300.45</v>
      </c>
      <c r="G111">
        <v>0</v>
      </c>
      <c r="H111">
        <v>0</v>
      </c>
      <c r="J111" s="7">
        <f>F111*M111</f>
        <v>540.80999999999995</v>
      </c>
      <c r="L111" t="s">
        <v>37</v>
      </c>
      <c r="M111" s="1">
        <v>1.8</v>
      </c>
      <c r="N111" s="8">
        <f>J130*120</f>
        <v>139605.12</v>
      </c>
      <c r="O111" s="8">
        <f>N111*0.9</f>
        <v>125644.60799999999</v>
      </c>
      <c r="P111" s="8">
        <f>N111*1.1</f>
        <v>153565.63200000001</v>
      </c>
      <c r="Q111" s="8">
        <f>Q89</f>
        <v>128830.46410738437</v>
      </c>
      <c r="R111" s="8" t="s">
        <v>104</v>
      </c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t="s">
        <v>15</v>
      </c>
      <c r="C112" s="2">
        <v>68</v>
      </c>
      <c r="D112" t="s">
        <v>31</v>
      </c>
      <c r="E112" s="5">
        <f>E86*0.9</f>
        <v>203.39099999999999</v>
      </c>
      <c r="F112" s="1">
        <f>F86+H86/100</f>
        <v>358.81999999999994</v>
      </c>
      <c r="G112">
        <v>0</v>
      </c>
      <c r="H112">
        <v>0</v>
      </c>
      <c r="I112" s="7">
        <f>E112*M110</f>
        <v>650.85120000000006</v>
      </c>
      <c r="J112" s="7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t="s">
        <v>9</v>
      </c>
      <c r="C113" s="2">
        <v>66</v>
      </c>
      <c r="D113" t="s">
        <v>30</v>
      </c>
      <c r="E113" s="1">
        <f t="shared" ref="E113:E116" si="25">E87+G87/100</f>
        <v>120.17999999999998</v>
      </c>
      <c r="F113" s="1">
        <f t="shared" ref="F113:F129" si="26">F87+H87/100</f>
        <v>275.17499999999995</v>
      </c>
      <c r="G113">
        <v>10</v>
      </c>
      <c r="H113">
        <v>90</v>
      </c>
      <c r="J113" s="7"/>
      <c r="M113" s="10" t="s">
        <v>106</v>
      </c>
      <c r="N113" s="10" t="s">
        <v>41</v>
      </c>
      <c r="O113" s="10" t="s">
        <v>39</v>
      </c>
      <c r="P113" s="10" t="s">
        <v>93</v>
      </c>
      <c r="Q113" s="10" t="s">
        <v>105</v>
      </c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t="s">
        <v>18</v>
      </c>
      <c r="C114" s="2">
        <v>61</v>
      </c>
      <c r="D114" t="s">
        <v>30</v>
      </c>
      <c r="E114" s="1">
        <f t="shared" si="25"/>
        <v>201.4578616352201</v>
      </c>
      <c r="F114" s="1">
        <f t="shared" si="26"/>
        <v>264.2759999999999</v>
      </c>
      <c r="G114">
        <v>10</v>
      </c>
      <c r="H114">
        <v>90</v>
      </c>
      <c r="J114" s="7"/>
      <c r="L114" t="s">
        <v>38</v>
      </c>
      <c r="M114" s="9">
        <f>Q110</f>
        <v>111024.257703204</v>
      </c>
      <c r="N114" s="9">
        <f>G130</f>
        <v>840</v>
      </c>
      <c r="O114" s="9">
        <f>M114*0.0025</f>
        <v>277.56064425801003</v>
      </c>
      <c r="P114" s="9">
        <f>I130</f>
        <v>1113.3826957241381</v>
      </c>
      <c r="Q114" s="9">
        <f>M114+N114+O114-P114</f>
        <v>111028.43565173786</v>
      </c>
      <c r="R114" s="10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t="s">
        <v>5</v>
      </c>
      <c r="C115" s="2">
        <v>56</v>
      </c>
      <c r="D115" t="s">
        <v>30</v>
      </c>
      <c r="E115" s="1">
        <f t="shared" si="25"/>
        <v>215.2972602739726</v>
      </c>
      <c r="F115" s="1">
        <f t="shared" si="26"/>
        <v>209.78100000000001</v>
      </c>
      <c r="G115">
        <v>10</v>
      </c>
      <c r="H115">
        <v>90</v>
      </c>
      <c r="J115" s="7"/>
      <c r="L115" t="s">
        <v>37</v>
      </c>
      <c r="M115" s="9">
        <f>Q111</f>
        <v>128830.46410738437</v>
      </c>
      <c r="N115" s="9">
        <f>H130</f>
        <v>760</v>
      </c>
      <c r="O115" s="9">
        <f>M115*0.0025</f>
        <v>322.07616026846091</v>
      </c>
      <c r="P115" s="9">
        <f>J130</f>
        <v>1163.376</v>
      </c>
      <c r="Q115" s="9">
        <f>M115+N115+O115-P115</f>
        <v>128749.16426765283</v>
      </c>
      <c r="R115" s="9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t="s">
        <v>8</v>
      </c>
      <c r="C116" s="2">
        <v>55</v>
      </c>
      <c r="D116" t="s">
        <v>30</v>
      </c>
      <c r="E116" s="1">
        <f t="shared" si="25"/>
        <v>295.07307692307694</v>
      </c>
      <c r="F116" s="1">
        <f t="shared" si="26"/>
        <v>140.76499999999999</v>
      </c>
      <c r="G116">
        <v>10</v>
      </c>
      <c r="H116">
        <v>90</v>
      </c>
      <c r="J116" s="7"/>
      <c r="P116" s="9"/>
      <c r="Q116" s="9"/>
      <c r="R116" s="9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t="s">
        <v>21</v>
      </c>
      <c r="C117" s="2">
        <v>51</v>
      </c>
      <c r="D117" t="s">
        <v>31</v>
      </c>
      <c r="E117" s="5">
        <f>E91*0.9</f>
        <v>144.54109241379314</v>
      </c>
      <c r="F117" s="1">
        <f t="shared" si="26"/>
        <v>121.1</v>
      </c>
      <c r="G117">
        <v>0</v>
      </c>
      <c r="H117">
        <v>0</v>
      </c>
      <c r="I117" s="7">
        <f>E117*M110</f>
        <v>462.53149572413804</v>
      </c>
      <c r="J117" s="7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t="s">
        <v>20</v>
      </c>
      <c r="C118" s="2">
        <v>50</v>
      </c>
      <c r="D118" t="s">
        <v>30</v>
      </c>
      <c r="E118" s="1">
        <f t="shared" ref="E118:E129" si="27">E92+G92/100</f>
        <v>189.20400000000004</v>
      </c>
      <c r="F118" s="1">
        <f t="shared" si="26"/>
        <v>116.545</v>
      </c>
      <c r="G118">
        <v>50</v>
      </c>
      <c r="H118">
        <v>50</v>
      </c>
      <c r="I118" s="1"/>
      <c r="J118" s="7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t="s">
        <v>11</v>
      </c>
      <c r="C119" s="2">
        <v>47</v>
      </c>
      <c r="D119" t="s">
        <v>30</v>
      </c>
      <c r="E119" s="1">
        <f t="shared" si="27"/>
        <v>170.56153846153848</v>
      </c>
      <c r="F119" s="1">
        <f t="shared" si="26"/>
        <v>98.38</v>
      </c>
      <c r="G119">
        <v>50</v>
      </c>
      <c r="H119">
        <v>50</v>
      </c>
      <c r="I119" s="1"/>
      <c r="J119" s="7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t="s">
        <v>12</v>
      </c>
      <c r="C120" s="2">
        <v>45</v>
      </c>
      <c r="D120" t="s">
        <v>30</v>
      </c>
      <c r="E120" s="1">
        <f t="shared" si="27"/>
        <v>139.88241758241759</v>
      </c>
      <c r="F120" s="1">
        <f t="shared" si="26"/>
        <v>86.27</v>
      </c>
      <c r="G120">
        <v>50</v>
      </c>
      <c r="H120">
        <v>50</v>
      </c>
      <c r="I120" s="1"/>
      <c r="J120" s="7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t="s">
        <v>10</v>
      </c>
      <c r="C121" s="2">
        <v>41</v>
      </c>
      <c r="D121" t="s">
        <v>30</v>
      </c>
      <c r="E121" s="1">
        <f t="shared" si="27"/>
        <v>170.46</v>
      </c>
      <c r="F121" s="1">
        <f t="shared" si="26"/>
        <v>62.05</v>
      </c>
      <c r="G121">
        <v>50</v>
      </c>
      <c r="H121">
        <v>50</v>
      </c>
      <c r="I121" s="1"/>
      <c r="J121" s="7"/>
      <c r="S121" s="14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t="s">
        <v>6</v>
      </c>
      <c r="C122" s="2">
        <v>40</v>
      </c>
      <c r="D122" t="s">
        <v>30</v>
      </c>
      <c r="E122" s="1">
        <f t="shared" si="27"/>
        <v>120.93870967741937</v>
      </c>
      <c r="F122" s="1">
        <f t="shared" si="26"/>
        <v>55.994999999999997</v>
      </c>
      <c r="G122">
        <v>50</v>
      </c>
      <c r="H122">
        <v>50</v>
      </c>
      <c r="I122" s="1"/>
      <c r="J122" s="7"/>
      <c r="S122" s="19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t="s">
        <v>16</v>
      </c>
      <c r="C123" s="2">
        <v>38</v>
      </c>
      <c r="D123" t="s">
        <v>30</v>
      </c>
      <c r="E123" s="1">
        <f t="shared" si="27"/>
        <v>104.41442622950819</v>
      </c>
      <c r="F123" s="1">
        <f t="shared" si="26"/>
        <v>43.384999999999998</v>
      </c>
      <c r="G123">
        <v>50</v>
      </c>
      <c r="H123">
        <v>50</v>
      </c>
      <c r="I123" s="7"/>
      <c r="J123" s="7"/>
      <c r="S123" s="19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t="s">
        <v>14</v>
      </c>
      <c r="C124" s="2">
        <v>35</v>
      </c>
      <c r="D124" t="s">
        <v>30</v>
      </c>
      <c r="E124" s="1">
        <f t="shared" si="27"/>
        <v>118.27551020408164</v>
      </c>
      <c r="F124" s="1">
        <f t="shared" si="26"/>
        <v>20.475999999999999</v>
      </c>
      <c r="G124">
        <v>50</v>
      </c>
      <c r="H124">
        <v>50</v>
      </c>
      <c r="I124" s="7"/>
      <c r="J124" s="7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t="s">
        <v>3</v>
      </c>
      <c r="C125" s="2">
        <v>29</v>
      </c>
      <c r="D125" t="s">
        <v>30</v>
      </c>
      <c r="E125" s="1">
        <f t="shared" si="27"/>
        <v>84.375000000000028</v>
      </c>
      <c r="F125" s="1">
        <f t="shared" si="26"/>
        <v>13.620999999999999</v>
      </c>
      <c r="G125">
        <v>90</v>
      </c>
      <c r="H125">
        <v>10</v>
      </c>
      <c r="I125" s="7"/>
      <c r="J125" s="7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t="s">
        <v>2</v>
      </c>
      <c r="C126" s="2">
        <v>26</v>
      </c>
      <c r="D126" t="s">
        <v>30</v>
      </c>
      <c r="E126" s="1">
        <f t="shared" si="27"/>
        <v>78.395575221238957</v>
      </c>
      <c r="F126" s="1">
        <f t="shared" si="26"/>
        <v>9.9879999999999978</v>
      </c>
      <c r="G126">
        <v>90</v>
      </c>
      <c r="H126">
        <v>10</v>
      </c>
      <c r="I126" s="7"/>
      <c r="J126" s="7"/>
      <c r="S126" s="20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t="s">
        <v>17</v>
      </c>
      <c r="C127" s="2">
        <v>22</v>
      </c>
      <c r="D127" t="s">
        <v>30</v>
      </c>
      <c r="E127" s="1">
        <f t="shared" si="27"/>
        <v>38.94406779661017</v>
      </c>
      <c r="F127" s="1">
        <f t="shared" si="26"/>
        <v>5.1439999999999984</v>
      </c>
      <c r="G127">
        <v>90</v>
      </c>
      <c r="H127">
        <v>10</v>
      </c>
      <c r="I127" s="7"/>
      <c r="J127" s="7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t="s">
        <v>7</v>
      </c>
      <c r="C128" s="2">
        <v>20</v>
      </c>
      <c r="D128" t="s">
        <v>30</v>
      </c>
      <c r="E128" s="1">
        <f t="shared" si="27"/>
        <v>24.083999999999996</v>
      </c>
      <c r="F128" s="1">
        <f t="shared" si="26"/>
        <v>2.722</v>
      </c>
      <c r="G128">
        <v>90</v>
      </c>
      <c r="H128">
        <v>10</v>
      </c>
      <c r="I128" s="7"/>
      <c r="J128" s="7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t="s">
        <v>13</v>
      </c>
      <c r="C129" s="2">
        <v>17</v>
      </c>
      <c r="D129" t="s">
        <v>30</v>
      </c>
      <c r="E129" s="1">
        <f t="shared" si="27"/>
        <v>13.392000000000001</v>
      </c>
      <c r="F129" s="1">
        <f t="shared" si="26"/>
        <v>1.5110000000000001</v>
      </c>
      <c r="G129">
        <v>90</v>
      </c>
      <c r="H129">
        <v>10</v>
      </c>
      <c r="I129" s="7"/>
      <c r="J129" s="7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t="s">
        <v>92</v>
      </c>
      <c r="G130">
        <f>SUM(G110:G129)</f>
        <v>840</v>
      </c>
      <c r="H130">
        <f>SUM(H110:H129)</f>
        <v>760</v>
      </c>
      <c r="I130" s="7">
        <f>SUM(I110:I129)</f>
        <v>1113.3826957241381</v>
      </c>
      <c r="J130" s="7">
        <f>SUM(J110:J129)</f>
        <v>1163.376</v>
      </c>
      <c r="K130" s="7"/>
      <c r="L130" s="7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5"/>
      <c r="D131" s="13"/>
      <c r="E131" s="17"/>
      <c r="F131" s="17"/>
      <c r="G131" s="13"/>
      <c r="H131" s="13"/>
      <c r="I131" s="17"/>
      <c r="J131" s="17"/>
      <c r="K131" s="18"/>
      <c r="L131" s="18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5"/>
      <c r="D132" s="13"/>
      <c r="E132" s="17"/>
      <c r="F132" s="17"/>
      <c r="G132" s="13"/>
      <c r="H132" s="13"/>
      <c r="I132" s="17"/>
      <c r="J132" s="17"/>
      <c r="K132" s="18"/>
      <c r="L132" s="18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x14ac:dyDescent="0.4">
      <c r="A133" s="13"/>
      <c r="B133" s="6" t="s">
        <v>45</v>
      </c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3" t="s">
        <v>0</v>
      </c>
      <c r="C135" s="3" t="s">
        <v>1</v>
      </c>
      <c r="D135" s="3" t="s">
        <v>28</v>
      </c>
      <c r="E135" s="3" t="s">
        <v>96</v>
      </c>
      <c r="F135" s="3" t="s">
        <v>95</v>
      </c>
      <c r="G135" s="3" t="s">
        <v>32</v>
      </c>
      <c r="H135" s="3" t="s">
        <v>33</v>
      </c>
      <c r="I135" s="3" t="s">
        <v>98</v>
      </c>
      <c r="J135" s="3" t="s">
        <v>97</v>
      </c>
      <c r="M135" s="3" t="s">
        <v>99</v>
      </c>
      <c r="N135" s="3" t="s">
        <v>100</v>
      </c>
      <c r="O135" s="3" t="s">
        <v>101</v>
      </c>
      <c r="P135" s="3" t="s">
        <v>102</v>
      </c>
      <c r="Q135" s="3" t="s">
        <v>36</v>
      </c>
      <c r="R135" s="3" t="s">
        <v>103</v>
      </c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t="s">
        <v>4</v>
      </c>
      <c r="C136" s="2">
        <v>78</v>
      </c>
      <c r="D136" t="s">
        <v>29</v>
      </c>
      <c r="E136">
        <v>0</v>
      </c>
      <c r="F136" s="4">
        <v>345.87</v>
      </c>
      <c r="G136">
        <v>0</v>
      </c>
      <c r="H136">
        <v>0</v>
      </c>
      <c r="J136" s="7">
        <f>F136*M137</f>
        <v>622.56600000000003</v>
      </c>
      <c r="L136" t="s">
        <v>38</v>
      </c>
      <c r="M136" s="1">
        <v>3.1</v>
      </c>
      <c r="N136" s="8">
        <f>I156*120</f>
        <v>48392.357740137944</v>
      </c>
      <c r="O136" s="8">
        <f>N136*0.9</f>
        <v>43553.121966124148</v>
      </c>
      <c r="P136" s="8">
        <f>N136*1.1</f>
        <v>53231.59351415174</v>
      </c>
      <c r="Q136" s="8">
        <f>Q114</f>
        <v>111028.43565173786</v>
      </c>
      <c r="R136" s="8" t="s">
        <v>109</v>
      </c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t="s">
        <v>19</v>
      </c>
      <c r="C137" s="2">
        <v>73</v>
      </c>
      <c r="D137" t="s">
        <v>29</v>
      </c>
      <c r="E137">
        <v>0</v>
      </c>
      <c r="F137" s="4">
        <v>300.45</v>
      </c>
      <c r="G137">
        <v>0</v>
      </c>
      <c r="H137">
        <v>0</v>
      </c>
      <c r="J137" s="7">
        <f>F137*M137</f>
        <v>540.80999999999995</v>
      </c>
      <c r="L137" t="s">
        <v>37</v>
      </c>
      <c r="M137" s="1">
        <v>1.8</v>
      </c>
      <c r="N137" s="8">
        <f>J156*120</f>
        <v>217110.24</v>
      </c>
      <c r="O137" s="8">
        <f>N137*0.9</f>
        <v>195399.21599999999</v>
      </c>
      <c r="P137" s="8">
        <f>N137*1.1</f>
        <v>238821.264</v>
      </c>
      <c r="Q137" s="8">
        <f>Q115</f>
        <v>128749.16426765283</v>
      </c>
      <c r="R137" s="8" t="s">
        <v>110</v>
      </c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t="s">
        <v>15</v>
      </c>
      <c r="C138" s="2">
        <v>68</v>
      </c>
      <c r="D138" t="s">
        <v>29</v>
      </c>
      <c r="E138" s="7">
        <v>0</v>
      </c>
      <c r="F138" s="4">
        <f>F112+H112/100</f>
        <v>358.81999999999994</v>
      </c>
      <c r="G138">
        <v>0</v>
      </c>
      <c r="H138">
        <v>0</v>
      </c>
      <c r="I138" s="7"/>
      <c r="J138" s="7">
        <f>F138*M137</f>
        <v>645.87599999999986</v>
      </c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t="s">
        <v>9</v>
      </c>
      <c r="C139" s="2">
        <v>66</v>
      </c>
      <c r="D139" t="s">
        <v>30</v>
      </c>
      <c r="E139" s="1">
        <f t="shared" ref="E139:E142" si="28">E113+G113/100</f>
        <v>120.27999999999997</v>
      </c>
      <c r="F139" s="1">
        <f t="shared" ref="F139:F155" si="29">F113+H113/100</f>
        <v>276.07499999999993</v>
      </c>
      <c r="G139">
        <v>10</v>
      </c>
      <c r="H139">
        <v>90</v>
      </c>
      <c r="J139" s="7"/>
      <c r="M139" s="10" t="s">
        <v>106</v>
      </c>
      <c r="N139" s="10" t="s">
        <v>41</v>
      </c>
      <c r="O139" s="10" t="s">
        <v>39</v>
      </c>
      <c r="P139" s="10" t="s">
        <v>93</v>
      </c>
      <c r="Q139" s="10" t="s">
        <v>105</v>
      </c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t="s">
        <v>18</v>
      </c>
      <c r="C140" s="2">
        <v>61</v>
      </c>
      <c r="D140" t="s">
        <v>30</v>
      </c>
      <c r="E140" s="1">
        <f t="shared" si="28"/>
        <v>201.55786163522009</v>
      </c>
      <c r="F140" s="1">
        <f t="shared" si="29"/>
        <v>265.17599999999987</v>
      </c>
      <c r="G140">
        <v>10</v>
      </c>
      <c r="H140">
        <v>90</v>
      </c>
      <c r="J140" s="7"/>
      <c r="L140" t="s">
        <v>38</v>
      </c>
      <c r="M140" s="9">
        <f>Q136</f>
        <v>111028.43565173786</v>
      </c>
      <c r="N140" s="9">
        <f>G156</f>
        <v>840</v>
      </c>
      <c r="O140" s="9">
        <f>M140*0.0025</f>
        <v>277.57108912934467</v>
      </c>
      <c r="P140" s="9">
        <f>I156</f>
        <v>403.26964783448284</v>
      </c>
      <c r="Q140" s="9">
        <f>M140+N140+O140-P140</f>
        <v>111742.73709303272</v>
      </c>
      <c r="R140" s="10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t="s">
        <v>5</v>
      </c>
      <c r="C141" s="2">
        <v>56</v>
      </c>
      <c r="D141" t="s">
        <v>30</v>
      </c>
      <c r="E141" s="1">
        <f t="shared" si="28"/>
        <v>215.39726027397259</v>
      </c>
      <c r="F141" s="1">
        <f t="shared" si="29"/>
        <v>210.68100000000001</v>
      </c>
      <c r="G141">
        <v>10</v>
      </c>
      <c r="H141">
        <v>90</v>
      </c>
      <c r="J141" s="7"/>
      <c r="L141" t="s">
        <v>37</v>
      </c>
      <c r="M141" s="9">
        <f>Q137</f>
        <v>128749.16426765283</v>
      </c>
      <c r="N141" s="9">
        <f>H156</f>
        <v>760</v>
      </c>
      <c r="O141" s="9">
        <f>M141*0.0025</f>
        <v>321.87291066913207</v>
      </c>
      <c r="P141" s="9">
        <f>J156</f>
        <v>1809.252</v>
      </c>
      <c r="Q141" s="9">
        <f>M141+N141+O141-P141</f>
        <v>128021.78517832197</v>
      </c>
      <c r="R141" s="9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t="s">
        <v>8</v>
      </c>
      <c r="C142" s="2">
        <v>55</v>
      </c>
      <c r="D142" t="s">
        <v>30</v>
      </c>
      <c r="E142" s="1">
        <f t="shared" si="28"/>
        <v>295.17307692307696</v>
      </c>
      <c r="F142" s="1">
        <f t="shared" si="29"/>
        <v>141.66499999999999</v>
      </c>
      <c r="G142">
        <v>10</v>
      </c>
      <c r="H142">
        <v>90</v>
      </c>
      <c r="J142" s="7"/>
      <c r="P142" s="9"/>
      <c r="Q142" s="9"/>
      <c r="R142" s="9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t="s">
        <v>21</v>
      </c>
      <c r="C143" s="2">
        <v>51</v>
      </c>
      <c r="D143" t="s">
        <v>31</v>
      </c>
      <c r="E143" s="5">
        <f>E117*0.9</f>
        <v>130.08698317241382</v>
      </c>
      <c r="F143" s="1">
        <f t="shared" si="29"/>
        <v>121.1</v>
      </c>
      <c r="G143">
        <v>0</v>
      </c>
      <c r="H143">
        <v>0</v>
      </c>
      <c r="I143" s="7">
        <f>E143*M136</f>
        <v>403.26964783448284</v>
      </c>
      <c r="J143" s="7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t="s">
        <v>20</v>
      </c>
      <c r="C144" s="2">
        <v>50</v>
      </c>
      <c r="D144" t="s">
        <v>30</v>
      </c>
      <c r="E144" s="1">
        <f t="shared" ref="E144:E155" si="30">E118+G118/100</f>
        <v>189.70400000000004</v>
      </c>
      <c r="F144" s="1">
        <f t="shared" si="29"/>
        <v>117.045</v>
      </c>
      <c r="G144">
        <v>50</v>
      </c>
      <c r="H144">
        <v>50</v>
      </c>
      <c r="I144" s="1"/>
      <c r="J144" s="7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t="s">
        <v>11</v>
      </c>
      <c r="C145" s="2">
        <v>47</v>
      </c>
      <c r="D145" t="s">
        <v>30</v>
      </c>
      <c r="E145" s="1">
        <f t="shared" si="30"/>
        <v>171.06153846153848</v>
      </c>
      <c r="F145" s="1">
        <f t="shared" si="29"/>
        <v>98.88</v>
      </c>
      <c r="G145">
        <v>50</v>
      </c>
      <c r="H145">
        <v>50</v>
      </c>
      <c r="I145" s="1"/>
      <c r="J145" s="7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t="s">
        <v>12</v>
      </c>
      <c r="C146" s="2">
        <v>45</v>
      </c>
      <c r="D146" t="s">
        <v>30</v>
      </c>
      <c r="E146" s="1">
        <f t="shared" si="30"/>
        <v>140.38241758241759</v>
      </c>
      <c r="F146" s="1">
        <f t="shared" si="29"/>
        <v>86.77</v>
      </c>
      <c r="G146">
        <v>50</v>
      </c>
      <c r="H146">
        <v>50</v>
      </c>
      <c r="I146" s="1"/>
      <c r="J146" s="7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t="s">
        <v>10</v>
      </c>
      <c r="C147" s="2">
        <v>41</v>
      </c>
      <c r="D147" t="s">
        <v>30</v>
      </c>
      <c r="E147" s="1">
        <f t="shared" si="30"/>
        <v>170.96</v>
      </c>
      <c r="F147" s="1">
        <f t="shared" si="29"/>
        <v>62.55</v>
      </c>
      <c r="G147">
        <v>50</v>
      </c>
      <c r="H147">
        <v>50</v>
      </c>
      <c r="I147" s="1"/>
      <c r="J147" s="7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t="s">
        <v>6</v>
      </c>
      <c r="C148" s="2">
        <v>40</v>
      </c>
      <c r="D148" t="s">
        <v>30</v>
      </c>
      <c r="E148" s="1">
        <f t="shared" si="30"/>
        <v>121.43870967741937</v>
      </c>
      <c r="F148" s="1">
        <f t="shared" si="29"/>
        <v>56.494999999999997</v>
      </c>
      <c r="G148">
        <v>50</v>
      </c>
      <c r="H148">
        <v>50</v>
      </c>
      <c r="I148" s="1"/>
      <c r="J148" s="7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t="s">
        <v>16</v>
      </c>
      <c r="C149" s="2">
        <v>38</v>
      </c>
      <c r="D149" t="s">
        <v>30</v>
      </c>
      <c r="E149" s="1">
        <f t="shared" si="30"/>
        <v>104.91442622950819</v>
      </c>
      <c r="F149" s="1">
        <f t="shared" si="29"/>
        <v>43.884999999999998</v>
      </c>
      <c r="G149">
        <v>50</v>
      </c>
      <c r="H149">
        <v>50</v>
      </c>
      <c r="I149" s="7"/>
      <c r="J149" s="7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t="s">
        <v>14</v>
      </c>
      <c r="C150" s="2">
        <v>35</v>
      </c>
      <c r="D150" t="s">
        <v>30</v>
      </c>
      <c r="E150" s="1">
        <f t="shared" si="30"/>
        <v>118.77551020408164</v>
      </c>
      <c r="F150" s="1">
        <f t="shared" si="29"/>
        <v>20.975999999999999</v>
      </c>
      <c r="G150">
        <v>50</v>
      </c>
      <c r="H150">
        <v>50</v>
      </c>
      <c r="I150" s="7"/>
      <c r="J150" s="7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t="s">
        <v>3</v>
      </c>
      <c r="C151" s="2">
        <v>29</v>
      </c>
      <c r="D151" t="s">
        <v>30</v>
      </c>
      <c r="E151" s="1">
        <f t="shared" si="30"/>
        <v>85.275000000000034</v>
      </c>
      <c r="F151" s="1">
        <f t="shared" si="29"/>
        <v>13.720999999999998</v>
      </c>
      <c r="G151">
        <v>90</v>
      </c>
      <c r="H151">
        <v>10</v>
      </c>
      <c r="I151" s="7"/>
      <c r="J151" s="7"/>
      <c r="S151" s="14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t="s">
        <v>2</v>
      </c>
      <c r="C152" s="2">
        <v>26</v>
      </c>
      <c r="D152" t="s">
        <v>30</v>
      </c>
      <c r="E152" s="1">
        <f t="shared" si="30"/>
        <v>79.295575221238963</v>
      </c>
      <c r="F152" s="1">
        <f t="shared" si="29"/>
        <v>10.087999999999997</v>
      </c>
      <c r="G152">
        <v>90</v>
      </c>
      <c r="H152">
        <v>10</v>
      </c>
      <c r="I152" s="7"/>
      <c r="J152" s="7"/>
      <c r="S152" s="19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t="s">
        <v>17</v>
      </c>
      <c r="C153" s="2">
        <v>22</v>
      </c>
      <c r="D153" t="s">
        <v>30</v>
      </c>
      <c r="E153" s="1">
        <f t="shared" si="30"/>
        <v>39.844067796610169</v>
      </c>
      <c r="F153" s="1">
        <f t="shared" si="29"/>
        <v>5.243999999999998</v>
      </c>
      <c r="G153">
        <v>90</v>
      </c>
      <c r="H153">
        <v>10</v>
      </c>
      <c r="I153" s="7"/>
      <c r="J153" s="7"/>
      <c r="S153" s="19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t="s">
        <v>7</v>
      </c>
      <c r="C154" s="2">
        <v>20</v>
      </c>
      <c r="D154" t="s">
        <v>30</v>
      </c>
      <c r="E154" s="1">
        <f t="shared" si="30"/>
        <v>24.983999999999995</v>
      </c>
      <c r="F154" s="1">
        <f t="shared" si="29"/>
        <v>2.8220000000000001</v>
      </c>
      <c r="G154">
        <v>90</v>
      </c>
      <c r="H154">
        <v>10</v>
      </c>
      <c r="I154" s="7"/>
      <c r="J154" s="7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t="s">
        <v>13</v>
      </c>
      <c r="C155" s="2">
        <v>17</v>
      </c>
      <c r="D155" t="s">
        <v>30</v>
      </c>
      <c r="E155" s="1">
        <f t="shared" si="30"/>
        <v>14.292000000000002</v>
      </c>
      <c r="F155" s="1">
        <f t="shared" si="29"/>
        <v>1.6110000000000002</v>
      </c>
      <c r="G155">
        <v>90</v>
      </c>
      <c r="H155">
        <v>10</v>
      </c>
      <c r="I155" s="7"/>
      <c r="J155" s="7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t="s">
        <v>92</v>
      </c>
      <c r="G156">
        <f>SUM(G136:G155)</f>
        <v>840</v>
      </c>
      <c r="H156">
        <f>SUM(H136:H155)</f>
        <v>760</v>
      </c>
      <c r="I156" s="7">
        <f>SUM(I136:I155)</f>
        <v>403.26964783448284</v>
      </c>
      <c r="J156" s="7">
        <f>SUM(J136:J155)</f>
        <v>1809.252</v>
      </c>
      <c r="K156" s="7"/>
      <c r="L156" s="7"/>
      <c r="S156" s="20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5"/>
      <c r="D157" s="13"/>
      <c r="E157" s="17"/>
      <c r="F157" s="17"/>
      <c r="G157" s="13"/>
      <c r="H157" s="13"/>
      <c r="I157" s="17"/>
      <c r="J157" s="17"/>
      <c r="K157" s="18"/>
      <c r="L157" s="13"/>
      <c r="M157" s="13"/>
      <c r="N157" s="13"/>
      <c r="O157" s="13"/>
      <c r="P157" s="21"/>
      <c r="Q157" s="21"/>
      <c r="R157" s="21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5"/>
      <c r="D158" s="13"/>
      <c r="E158" s="17"/>
      <c r="F158" s="17"/>
      <c r="G158" s="13"/>
      <c r="H158" s="13"/>
      <c r="I158" s="17"/>
      <c r="J158" s="17"/>
      <c r="K158" s="18"/>
      <c r="L158" s="13"/>
      <c r="M158" s="13"/>
      <c r="N158" s="13"/>
      <c r="O158" s="13"/>
      <c r="P158" s="21"/>
      <c r="Q158" s="21"/>
      <c r="R158" s="21"/>
      <c r="S158" s="13"/>
      <c r="T158" s="13"/>
      <c r="U158" s="13"/>
      <c r="V158" s="13"/>
      <c r="W158" s="13"/>
      <c r="X158" s="13"/>
      <c r="Y158" s="13"/>
      <c r="Z158" s="13"/>
    </row>
    <row r="159" spans="1:26" ht="26.25" x14ac:dyDescent="0.4">
      <c r="A159" s="13"/>
      <c r="B159" s="6" t="s">
        <v>46</v>
      </c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3" t="s">
        <v>0</v>
      </c>
      <c r="C161" s="3" t="s">
        <v>1</v>
      </c>
      <c r="D161" s="3" t="s">
        <v>28</v>
      </c>
      <c r="E161" s="3" t="s">
        <v>96</v>
      </c>
      <c r="F161" s="3" t="s">
        <v>95</v>
      </c>
      <c r="G161" s="3" t="s">
        <v>32</v>
      </c>
      <c r="H161" s="3" t="s">
        <v>33</v>
      </c>
      <c r="I161" s="3" t="s">
        <v>98</v>
      </c>
      <c r="J161" s="3" t="s">
        <v>97</v>
      </c>
      <c r="M161" s="3" t="s">
        <v>99</v>
      </c>
      <c r="N161" s="3" t="s">
        <v>100</v>
      </c>
      <c r="O161" s="3" t="s">
        <v>101</v>
      </c>
      <c r="P161" s="3" t="s">
        <v>102</v>
      </c>
      <c r="Q161" s="3" t="s">
        <v>36</v>
      </c>
      <c r="R161" s="3" t="s">
        <v>103</v>
      </c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t="s">
        <v>4</v>
      </c>
      <c r="C162" s="2">
        <v>78</v>
      </c>
      <c r="D162" t="s">
        <v>29</v>
      </c>
      <c r="E162">
        <v>0</v>
      </c>
      <c r="F162" s="4">
        <v>345.87</v>
      </c>
      <c r="G162">
        <v>0</v>
      </c>
      <c r="H162">
        <v>0</v>
      </c>
      <c r="J162" s="7">
        <f>F162*M163</f>
        <v>587.97900000000004</v>
      </c>
      <c r="L162" t="s">
        <v>38</v>
      </c>
      <c r="M162" s="1">
        <v>3.2</v>
      </c>
      <c r="N162" s="8">
        <f>I182*120</f>
        <v>60603.783418284525</v>
      </c>
      <c r="O162" s="8">
        <f>N162*0.9</f>
        <v>54543.405076456074</v>
      </c>
      <c r="P162" s="8">
        <f>N162*1.1</f>
        <v>66664.161760112984</v>
      </c>
      <c r="Q162" s="8">
        <f>Q140</f>
        <v>111742.73709303272</v>
      </c>
      <c r="R162" s="8" t="s">
        <v>109</v>
      </c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t="s">
        <v>19</v>
      </c>
      <c r="C163" s="2">
        <v>73</v>
      </c>
      <c r="D163" t="s">
        <v>47</v>
      </c>
      <c r="E163">
        <v>0</v>
      </c>
      <c r="F163" s="4">
        <v>0</v>
      </c>
      <c r="G163">
        <v>0</v>
      </c>
      <c r="H163">
        <v>0</v>
      </c>
      <c r="J163" s="7"/>
      <c r="L163" t="s">
        <v>37</v>
      </c>
      <c r="M163" s="1">
        <v>1.7</v>
      </c>
      <c r="N163" s="8">
        <f>J182*120</f>
        <v>143756.76</v>
      </c>
      <c r="O163" s="8">
        <f>N163*0.9</f>
        <v>129381.08400000002</v>
      </c>
      <c r="P163" s="8">
        <f>N163*1.1</f>
        <v>158132.43600000002</v>
      </c>
      <c r="Q163" s="8">
        <f>Q141</f>
        <v>128021.78517832197</v>
      </c>
      <c r="R163" s="8" t="s">
        <v>110</v>
      </c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t="s">
        <v>15</v>
      </c>
      <c r="C164" s="2">
        <v>68</v>
      </c>
      <c r="D164" t="s">
        <v>29</v>
      </c>
      <c r="E164" s="7">
        <v>0</v>
      </c>
      <c r="F164" s="4">
        <f>F138+H138/100</f>
        <v>358.81999999999994</v>
      </c>
      <c r="G164">
        <v>0</v>
      </c>
      <c r="H164">
        <v>0</v>
      </c>
      <c r="I164" s="7"/>
      <c r="J164" s="7">
        <f>F164*M163</f>
        <v>609.99399999999991</v>
      </c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t="s">
        <v>9</v>
      </c>
      <c r="C165" s="2">
        <v>66</v>
      </c>
      <c r="D165" t="s">
        <v>30</v>
      </c>
      <c r="E165" s="1">
        <f t="shared" ref="E165:E168" si="31">E139+G139/100</f>
        <v>120.37999999999997</v>
      </c>
      <c r="F165" s="1">
        <f t="shared" ref="F165:F181" si="32">F139+H139/100</f>
        <v>276.97499999999991</v>
      </c>
      <c r="G165">
        <v>10</v>
      </c>
      <c r="H165">
        <v>90</v>
      </c>
      <c r="J165" s="7"/>
      <c r="M165" s="10" t="s">
        <v>112</v>
      </c>
      <c r="N165" s="10" t="s">
        <v>41</v>
      </c>
      <c r="O165" s="10" t="s">
        <v>39</v>
      </c>
      <c r="P165" s="10" t="s">
        <v>93</v>
      </c>
      <c r="Q165" s="10" t="s">
        <v>105</v>
      </c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t="s">
        <v>18</v>
      </c>
      <c r="C166" s="2">
        <v>61</v>
      </c>
      <c r="D166" t="s">
        <v>30</v>
      </c>
      <c r="E166" s="1">
        <f t="shared" si="31"/>
        <v>201.65786163522009</v>
      </c>
      <c r="F166" s="1">
        <f t="shared" si="32"/>
        <v>266.07599999999985</v>
      </c>
      <c r="G166">
        <v>10</v>
      </c>
      <c r="H166">
        <v>90</v>
      </c>
      <c r="J166" s="7"/>
      <c r="L166" t="s">
        <v>38</v>
      </c>
      <c r="M166" s="9">
        <f>Q162</f>
        <v>111742.73709303272</v>
      </c>
      <c r="N166" s="9">
        <f>G182</f>
        <v>700</v>
      </c>
      <c r="O166" s="9">
        <f>M166*0.0025</f>
        <v>279.35684273258181</v>
      </c>
      <c r="P166" s="9">
        <f>I182</f>
        <v>505.03152848570437</v>
      </c>
      <c r="Q166" s="9">
        <f>M166+N166+O166-P166</f>
        <v>112217.06240727959</v>
      </c>
      <c r="R166" s="10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t="s">
        <v>5</v>
      </c>
      <c r="C167" s="2">
        <v>56</v>
      </c>
      <c r="D167" t="s">
        <v>30</v>
      </c>
      <c r="E167" s="1">
        <f t="shared" si="31"/>
        <v>215.49726027397259</v>
      </c>
      <c r="F167" s="1">
        <f t="shared" si="32"/>
        <v>211.58100000000002</v>
      </c>
      <c r="G167">
        <v>10</v>
      </c>
      <c r="H167">
        <v>90</v>
      </c>
      <c r="J167" s="7"/>
      <c r="L167" t="s">
        <v>37</v>
      </c>
      <c r="M167" s="9">
        <f>Q163</f>
        <v>128021.78517832197</v>
      </c>
      <c r="N167" s="9">
        <f>H182</f>
        <v>700</v>
      </c>
      <c r="O167" s="9">
        <f>M167*0.0025</f>
        <v>320.05446294580491</v>
      </c>
      <c r="P167" s="9">
        <f>J182</f>
        <v>1197.973</v>
      </c>
      <c r="Q167" s="9">
        <f>M167+N167+O167-P167</f>
        <v>127843.86664126777</v>
      </c>
      <c r="R167" s="9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t="s">
        <v>8</v>
      </c>
      <c r="C168" s="2">
        <v>55</v>
      </c>
      <c r="D168" t="s">
        <v>30</v>
      </c>
      <c r="E168" s="1">
        <f t="shared" si="31"/>
        <v>295.27307692307699</v>
      </c>
      <c r="F168" s="1">
        <f t="shared" si="32"/>
        <v>142.565</v>
      </c>
      <c r="G168">
        <v>10</v>
      </c>
      <c r="H168">
        <v>90</v>
      </c>
      <c r="J168" s="7"/>
      <c r="P168" s="9"/>
      <c r="Q168" s="9"/>
      <c r="R168" s="9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t="s">
        <v>21</v>
      </c>
      <c r="C169" s="2">
        <v>51</v>
      </c>
      <c r="D169" t="s">
        <v>31</v>
      </c>
      <c r="E169" s="5">
        <f>E143*0.9</f>
        <v>117.07828485517244</v>
      </c>
      <c r="F169" s="1">
        <f t="shared" si="32"/>
        <v>121.1</v>
      </c>
      <c r="G169">
        <v>0</v>
      </c>
      <c r="H169">
        <v>0</v>
      </c>
      <c r="I169" s="7">
        <f>E169*M162</f>
        <v>374.65051153655185</v>
      </c>
      <c r="J169" s="7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t="s">
        <v>20</v>
      </c>
      <c r="C170" s="2">
        <v>50</v>
      </c>
      <c r="D170" t="s">
        <v>30</v>
      </c>
      <c r="E170" s="1">
        <f t="shared" ref="E170:E181" si="33">E144+G144/100</f>
        <v>190.20400000000004</v>
      </c>
      <c r="F170" s="1">
        <f t="shared" si="32"/>
        <v>117.545</v>
      </c>
      <c r="G170">
        <v>50</v>
      </c>
      <c r="H170">
        <v>50</v>
      </c>
      <c r="I170" s="1"/>
      <c r="J170" s="7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t="s">
        <v>11</v>
      </c>
      <c r="C171" s="2">
        <v>47</v>
      </c>
      <c r="D171" t="s">
        <v>30</v>
      </c>
      <c r="E171" s="1">
        <f t="shared" si="33"/>
        <v>171.56153846153848</v>
      </c>
      <c r="F171" s="1">
        <f t="shared" si="32"/>
        <v>99.38</v>
      </c>
      <c r="G171">
        <v>50</v>
      </c>
      <c r="H171">
        <v>50</v>
      </c>
      <c r="I171" s="1"/>
      <c r="J171" s="7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t="s">
        <v>12</v>
      </c>
      <c r="C172" s="2">
        <v>45</v>
      </c>
      <c r="D172" t="s">
        <v>47</v>
      </c>
      <c r="E172" s="7">
        <v>0</v>
      </c>
      <c r="F172" s="7">
        <v>0</v>
      </c>
      <c r="G172">
        <v>0</v>
      </c>
      <c r="H172">
        <v>0</v>
      </c>
      <c r="I172" s="1"/>
      <c r="J172" s="7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t="s">
        <v>10</v>
      </c>
      <c r="C173" s="2">
        <v>41</v>
      </c>
      <c r="D173" t="s">
        <v>30</v>
      </c>
      <c r="E173" s="1">
        <f t="shared" si="33"/>
        <v>171.46</v>
      </c>
      <c r="F173" s="1">
        <f t="shared" si="32"/>
        <v>63.05</v>
      </c>
      <c r="G173">
        <v>50</v>
      </c>
      <c r="H173">
        <v>50</v>
      </c>
      <c r="I173" s="1"/>
      <c r="J173" s="7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t="s">
        <v>6</v>
      </c>
      <c r="C174" s="2">
        <v>40</v>
      </c>
      <c r="D174" t="s">
        <v>30</v>
      </c>
      <c r="E174" s="1">
        <f t="shared" si="33"/>
        <v>121.93870967741937</v>
      </c>
      <c r="F174" s="1">
        <f t="shared" si="32"/>
        <v>56.994999999999997</v>
      </c>
      <c r="G174">
        <v>50</v>
      </c>
      <c r="H174">
        <v>50</v>
      </c>
      <c r="I174" s="1"/>
      <c r="J174" s="7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t="s">
        <v>16</v>
      </c>
      <c r="C175" s="2">
        <v>38</v>
      </c>
      <c r="D175" t="s">
        <v>30</v>
      </c>
      <c r="E175" s="1">
        <f t="shared" si="33"/>
        <v>105.41442622950819</v>
      </c>
      <c r="F175" s="1">
        <f t="shared" si="32"/>
        <v>44.384999999999998</v>
      </c>
      <c r="G175">
        <v>50</v>
      </c>
      <c r="H175">
        <v>50</v>
      </c>
      <c r="I175" s="7"/>
      <c r="J175" s="7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t="s">
        <v>14</v>
      </c>
      <c r="C176" s="2">
        <v>35</v>
      </c>
      <c r="D176" t="s">
        <v>30</v>
      </c>
      <c r="E176" s="1">
        <f t="shared" si="33"/>
        <v>119.27551020408164</v>
      </c>
      <c r="F176" s="1">
        <f t="shared" si="32"/>
        <v>21.475999999999999</v>
      </c>
      <c r="G176">
        <v>50</v>
      </c>
      <c r="H176">
        <v>50</v>
      </c>
      <c r="I176" s="7"/>
      <c r="J176" s="7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t="s">
        <v>3</v>
      </c>
      <c r="C177" s="2">
        <v>29</v>
      </c>
      <c r="D177" t="s">
        <v>30</v>
      </c>
      <c r="E177" s="1">
        <f t="shared" si="33"/>
        <v>86.17500000000004</v>
      </c>
      <c r="F177" s="1">
        <f t="shared" si="32"/>
        <v>13.820999999999998</v>
      </c>
      <c r="G177">
        <v>90</v>
      </c>
      <c r="H177">
        <v>10</v>
      </c>
      <c r="I177" s="7"/>
      <c r="J177" s="7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t="s">
        <v>2</v>
      </c>
      <c r="C178" s="2">
        <v>26</v>
      </c>
      <c r="D178" t="s">
        <v>30</v>
      </c>
      <c r="E178" s="1">
        <f t="shared" si="33"/>
        <v>80.195575221238968</v>
      </c>
      <c r="F178" s="1">
        <f t="shared" si="32"/>
        <v>10.187999999999997</v>
      </c>
      <c r="G178">
        <v>90</v>
      </c>
      <c r="H178">
        <v>10</v>
      </c>
      <c r="I178" s="7"/>
      <c r="J178" s="7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t="s">
        <v>17</v>
      </c>
      <c r="C179" s="2">
        <v>22</v>
      </c>
      <c r="D179" t="s">
        <v>31</v>
      </c>
      <c r="E179" s="5">
        <f t="shared" si="33"/>
        <v>40.744067796610167</v>
      </c>
      <c r="F179" s="1">
        <f t="shared" si="32"/>
        <v>5.3439999999999976</v>
      </c>
      <c r="G179">
        <v>0</v>
      </c>
      <c r="H179">
        <v>0</v>
      </c>
      <c r="I179" s="7">
        <f>E179*M162</f>
        <v>130.38101694915255</v>
      </c>
      <c r="J179" s="7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t="s">
        <v>7</v>
      </c>
      <c r="C180" s="2">
        <v>20</v>
      </c>
      <c r="D180" t="s">
        <v>30</v>
      </c>
      <c r="E180" s="1">
        <f t="shared" si="33"/>
        <v>25.883999999999993</v>
      </c>
      <c r="F180" s="1">
        <f t="shared" si="32"/>
        <v>2.9220000000000002</v>
      </c>
      <c r="G180">
        <v>90</v>
      </c>
      <c r="H180">
        <v>10</v>
      </c>
      <c r="I180" s="7"/>
      <c r="J180" s="7"/>
      <c r="S180" s="14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t="s">
        <v>13</v>
      </c>
      <c r="C181" s="2">
        <v>17</v>
      </c>
      <c r="D181" t="s">
        <v>30</v>
      </c>
      <c r="E181" s="1">
        <f t="shared" si="33"/>
        <v>15.192000000000002</v>
      </c>
      <c r="F181" s="1">
        <f t="shared" si="32"/>
        <v>1.7110000000000003</v>
      </c>
      <c r="G181">
        <v>90</v>
      </c>
      <c r="H181">
        <v>10</v>
      </c>
      <c r="I181" s="7"/>
      <c r="J181" s="7"/>
      <c r="S181" s="19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t="s">
        <v>92</v>
      </c>
      <c r="G182">
        <f>SUM(G162:G181)</f>
        <v>700</v>
      </c>
      <c r="H182">
        <f>SUM(H162:H181)</f>
        <v>700</v>
      </c>
      <c r="I182" s="7">
        <f>SUM(I162:I181)</f>
        <v>505.03152848570437</v>
      </c>
      <c r="J182" s="7">
        <f>SUM(J162:J181)</f>
        <v>1197.973</v>
      </c>
      <c r="K182" s="7"/>
      <c r="L182" s="7"/>
      <c r="S182" s="19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5"/>
      <c r="D183" s="13"/>
      <c r="E183" s="22"/>
      <c r="F183" s="13"/>
      <c r="G183" s="13"/>
      <c r="H183" s="13"/>
      <c r="I183" s="17"/>
      <c r="J183" s="17"/>
      <c r="K183" s="18"/>
      <c r="L183" s="18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5"/>
      <c r="D184" s="13"/>
      <c r="E184" s="17"/>
      <c r="F184" s="17"/>
      <c r="G184" s="13"/>
      <c r="H184" s="13"/>
      <c r="I184" s="17"/>
      <c r="J184" s="17"/>
      <c r="K184" s="18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5"/>
      <c r="D185" s="13"/>
      <c r="E185" s="17"/>
      <c r="F185" s="17"/>
      <c r="G185" s="13"/>
      <c r="H185" s="13"/>
      <c r="I185" s="17"/>
      <c r="J185" s="17"/>
      <c r="K185" s="18"/>
      <c r="L185" s="13"/>
      <c r="M185" s="13"/>
      <c r="N185" s="20"/>
      <c r="O185" s="20"/>
      <c r="P185" s="20"/>
      <c r="Q185" s="20"/>
      <c r="R185" s="20"/>
      <c r="S185" s="20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5"/>
      <c r="D186" s="13"/>
      <c r="E186" s="17"/>
      <c r="F186" s="17"/>
      <c r="G186" s="13"/>
      <c r="H186" s="13"/>
      <c r="I186" s="17"/>
      <c r="J186" s="17"/>
      <c r="K186" s="18"/>
      <c r="L186" s="13"/>
      <c r="M186" s="13"/>
      <c r="N186" s="13"/>
      <c r="O186" s="13"/>
      <c r="P186" s="21"/>
      <c r="Q186" s="21"/>
      <c r="R186" s="21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5"/>
      <c r="D187" s="13"/>
      <c r="E187" s="17"/>
      <c r="F187" s="17"/>
      <c r="G187" s="13"/>
      <c r="H187" s="13"/>
      <c r="I187" s="17"/>
      <c r="J187" s="17"/>
      <c r="K187" s="18"/>
      <c r="L187" s="13"/>
      <c r="M187" s="13"/>
      <c r="N187" s="13"/>
      <c r="O187" s="13"/>
      <c r="P187" s="21"/>
      <c r="Q187" s="21"/>
      <c r="R187" s="21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5"/>
      <c r="D188" s="13"/>
      <c r="E188" s="17"/>
      <c r="F188" s="22"/>
      <c r="G188" s="13"/>
      <c r="H188" s="13"/>
      <c r="I188" s="17"/>
      <c r="J188" s="17"/>
      <c r="K188" s="18"/>
      <c r="L188" s="18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5"/>
      <c r="D189" s="13"/>
      <c r="E189" s="17"/>
      <c r="F189" s="17"/>
      <c r="G189" s="13"/>
      <c r="H189" s="13"/>
      <c r="I189" s="17"/>
      <c r="J189" s="17"/>
      <c r="K189" s="18"/>
      <c r="L189" s="18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5"/>
      <c r="D190" s="13"/>
      <c r="E190" s="17"/>
      <c r="F190" s="17"/>
      <c r="G190" s="13"/>
      <c r="H190" s="13"/>
      <c r="I190" s="17"/>
      <c r="J190" s="17"/>
      <c r="K190" s="18"/>
      <c r="L190" s="18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5"/>
      <c r="D191" s="13"/>
      <c r="E191" s="17"/>
      <c r="F191" s="17"/>
      <c r="G191" s="13"/>
      <c r="H191" s="13"/>
      <c r="I191" s="17"/>
      <c r="J191" s="17"/>
      <c r="K191" s="18"/>
      <c r="L191" s="18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5"/>
      <c r="D192" s="13"/>
      <c r="E192" s="17"/>
      <c r="F192" s="17"/>
      <c r="G192" s="13"/>
      <c r="H192" s="13"/>
      <c r="I192" s="17"/>
      <c r="J192" s="17"/>
      <c r="K192" s="18"/>
      <c r="L192" s="18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5"/>
      <c r="D193" s="13"/>
      <c r="E193" s="17"/>
      <c r="F193" s="17"/>
      <c r="G193" s="13"/>
      <c r="H193" s="13"/>
      <c r="I193" s="17"/>
      <c r="J193" s="17"/>
      <c r="K193" s="18"/>
      <c r="L193" s="18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5"/>
      <c r="D194" s="13"/>
      <c r="E194" s="17"/>
      <c r="F194" s="17"/>
      <c r="G194" s="13"/>
      <c r="H194" s="13"/>
      <c r="I194" s="17"/>
      <c r="J194" s="17"/>
      <c r="K194" s="18"/>
      <c r="L194" s="18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5"/>
      <c r="D195" s="13"/>
      <c r="E195" s="17"/>
      <c r="F195" s="17"/>
      <c r="G195" s="13"/>
      <c r="H195" s="13"/>
      <c r="I195" s="17"/>
      <c r="J195" s="17"/>
      <c r="K195" s="18"/>
      <c r="L195" s="18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5"/>
      <c r="D196" s="13"/>
      <c r="E196" s="17"/>
      <c r="F196" s="17"/>
      <c r="G196" s="13"/>
      <c r="H196" s="13"/>
      <c r="I196" s="17"/>
      <c r="J196" s="17"/>
      <c r="K196" s="18"/>
      <c r="L196" s="18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5"/>
      <c r="D197" s="13"/>
      <c r="E197" s="17"/>
      <c r="F197" s="17"/>
      <c r="G197" s="13"/>
      <c r="H197" s="13"/>
      <c r="I197" s="17"/>
      <c r="J197" s="17"/>
      <c r="K197" s="18"/>
      <c r="L197" s="18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5"/>
      <c r="D198" s="13"/>
      <c r="E198" s="17"/>
      <c r="F198" s="22"/>
      <c r="G198" s="13"/>
      <c r="H198" s="13"/>
      <c r="I198" s="17"/>
      <c r="J198" s="17"/>
      <c r="K198" s="18"/>
      <c r="L198" s="18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5"/>
      <c r="D199" s="13"/>
      <c r="E199" s="17"/>
      <c r="F199" s="17"/>
      <c r="G199" s="13"/>
      <c r="H199" s="13"/>
      <c r="I199" s="17"/>
      <c r="J199" s="17"/>
      <c r="K199" s="18"/>
      <c r="L199" s="18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5"/>
      <c r="D200" s="13"/>
      <c r="E200" s="17"/>
      <c r="F200" s="17"/>
      <c r="G200" s="13"/>
      <c r="H200" s="13"/>
      <c r="I200" s="17"/>
      <c r="J200" s="17"/>
      <c r="K200" s="18"/>
      <c r="L200" s="18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8"/>
      <c r="L201" s="18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6"/>
      <c r="F202" s="22"/>
      <c r="G202" s="13"/>
      <c r="H202" s="13"/>
      <c r="I202" s="13"/>
      <c r="J202" s="13"/>
      <c r="K202" s="18"/>
      <c r="L202" s="18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8"/>
      <c r="L203" s="18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9"/>
      <c r="L204" s="18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</sheetData>
  <sortState xmlns:xlrd2="http://schemas.microsoft.com/office/spreadsheetml/2017/richdata2" ref="B7:B26">
    <sortCondition ref="B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391"/>
  <sheetViews>
    <sheetView tabSelected="1" topLeftCell="A35" workbookViewId="0">
      <selection activeCell="L35" sqref="L35"/>
    </sheetView>
  </sheetViews>
  <sheetFormatPr defaultRowHeight="15" x14ac:dyDescent="0.25"/>
  <cols>
    <col min="2" max="2" width="13.7109375" customWidth="1"/>
    <col min="3" max="3" width="16.28515625" customWidth="1"/>
    <col min="18" max="18" width="16.7109375" customWidth="1"/>
    <col min="19" max="19" width="20.85546875" customWidth="1"/>
    <col min="20" max="20" width="22" customWidth="1"/>
    <col min="21" max="21" width="16.85546875" customWidth="1"/>
    <col min="22" max="22" width="12.5703125" bestFit="1" customWidth="1"/>
    <col min="23" max="23" width="23.28515625" customWidth="1"/>
  </cols>
  <sheetData>
    <row r="1" spans="2:13" ht="18.75" x14ac:dyDescent="0.3">
      <c r="C1" s="11" t="s">
        <v>34</v>
      </c>
      <c r="I1" t="s">
        <v>114</v>
      </c>
      <c r="K1">
        <f ca="1">RAND()</f>
        <v>0.69568283627223493</v>
      </c>
    </row>
    <row r="2" spans="2:13" x14ac:dyDescent="0.25">
      <c r="B2" s="3" t="s">
        <v>48</v>
      </c>
      <c r="C2" t="s">
        <v>129</v>
      </c>
      <c r="D2" t="s">
        <v>82</v>
      </c>
      <c r="E2" t="s">
        <v>83</v>
      </c>
      <c r="F2" t="s">
        <v>84</v>
      </c>
      <c r="G2" t="s">
        <v>37</v>
      </c>
      <c r="H2" t="s">
        <v>73</v>
      </c>
      <c r="J2" t="s">
        <v>82</v>
      </c>
      <c r="K2" t="s">
        <v>83</v>
      </c>
      <c r="L2" t="s">
        <v>84</v>
      </c>
      <c r="M2" t="s">
        <v>37</v>
      </c>
    </row>
    <row r="3" spans="2:13" x14ac:dyDescent="0.25">
      <c r="B3" t="s">
        <v>64</v>
      </c>
      <c r="C3">
        <v>70</v>
      </c>
      <c r="H3" s="12" t="s">
        <v>74</v>
      </c>
      <c r="J3">
        <v>0</v>
      </c>
      <c r="K3">
        <v>0</v>
      </c>
      <c r="L3">
        <v>0</v>
      </c>
      <c r="M3">
        <v>277.06</v>
      </c>
    </row>
    <row r="4" spans="2:13" x14ac:dyDescent="0.25">
      <c r="B4" s="23" t="s">
        <v>57</v>
      </c>
      <c r="C4">
        <v>57</v>
      </c>
      <c r="H4" s="12" t="s">
        <v>115</v>
      </c>
      <c r="J4" s="1">
        <v>79.430000000000007</v>
      </c>
      <c r="K4">
        <v>126.87</v>
      </c>
      <c r="L4">
        <v>91.34</v>
      </c>
      <c r="M4">
        <v>198.46</v>
      </c>
    </row>
    <row r="5" spans="2:13" x14ac:dyDescent="0.25">
      <c r="B5" t="s">
        <v>54</v>
      </c>
      <c r="C5">
        <v>55</v>
      </c>
      <c r="D5">
        <f t="shared" ref="D5:D9" si="0">146.4+(C5-40)*5/100*12</f>
        <v>155.4</v>
      </c>
      <c r="E5">
        <f t="shared" ref="E5:E9" si="1">122.4+5/100*(C5-40)*12</f>
        <v>131.4</v>
      </c>
      <c r="F5">
        <f t="shared" ref="F5:F9" si="2">87.6+5/100*(C5-40)*12</f>
        <v>96.6</v>
      </c>
      <c r="G5">
        <f t="shared" ref="G5:G9" si="3">126.6+85/100*(C5-40)*12</f>
        <v>279.60000000000002</v>
      </c>
      <c r="H5" s="12" t="s">
        <v>113</v>
      </c>
      <c r="J5" s="1">
        <v>139.86000000000001</v>
      </c>
      <c r="K5">
        <v>131.77000000000001</v>
      </c>
      <c r="L5">
        <v>96.44</v>
      </c>
      <c r="M5">
        <v>279.33999999999997</v>
      </c>
    </row>
    <row r="6" spans="2:13" x14ac:dyDescent="0.25">
      <c r="B6" t="s">
        <v>62</v>
      </c>
      <c r="C6">
        <v>52</v>
      </c>
      <c r="D6">
        <f t="shared" si="0"/>
        <v>153.6</v>
      </c>
      <c r="E6">
        <f t="shared" si="1"/>
        <v>129.6</v>
      </c>
      <c r="F6">
        <f t="shared" si="2"/>
        <v>94.8</v>
      </c>
      <c r="G6">
        <f t="shared" si="3"/>
        <v>249</v>
      </c>
      <c r="H6" s="12" t="s">
        <v>113</v>
      </c>
      <c r="J6" s="1">
        <v>107.52</v>
      </c>
      <c r="K6">
        <v>129.22</v>
      </c>
      <c r="L6">
        <v>94.07</v>
      </c>
      <c r="M6">
        <v>249.38</v>
      </c>
    </row>
    <row r="7" spans="2:13" x14ac:dyDescent="0.25">
      <c r="B7" t="s">
        <v>52</v>
      </c>
      <c r="C7">
        <v>50</v>
      </c>
      <c r="D7">
        <f t="shared" si="0"/>
        <v>152.4</v>
      </c>
      <c r="E7">
        <f t="shared" si="1"/>
        <v>128.4</v>
      </c>
      <c r="F7">
        <f t="shared" si="2"/>
        <v>93.6</v>
      </c>
      <c r="G7">
        <f t="shared" si="3"/>
        <v>228.6</v>
      </c>
      <c r="H7" s="12" t="s">
        <v>113</v>
      </c>
      <c r="J7" s="1">
        <v>137.16</v>
      </c>
      <c r="K7">
        <v>128.04</v>
      </c>
      <c r="L7">
        <v>93.85</v>
      </c>
      <c r="M7">
        <v>228.26</v>
      </c>
    </row>
    <row r="8" spans="2:13" x14ac:dyDescent="0.25">
      <c r="B8" t="s">
        <v>65</v>
      </c>
      <c r="C8">
        <v>47</v>
      </c>
      <c r="D8">
        <f t="shared" si="0"/>
        <v>150.6</v>
      </c>
      <c r="E8">
        <f t="shared" si="1"/>
        <v>126.60000000000001</v>
      </c>
      <c r="F8">
        <f t="shared" si="2"/>
        <v>91.8</v>
      </c>
      <c r="G8">
        <f t="shared" si="3"/>
        <v>198</v>
      </c>
      <c r="H8" s="12" t="s">
        <v>113</v>
      </c>
      <c r="J8" s="1">
        <v>105.42</v>
      </c>
      <c r="K8">
        <v>126.41</v>
      </c>
      <c r="L8">
        <v>91.89</v>
      </c>
      <c r="M8">
        <v>198.42</v>
      </c>
    </row>
    <row r="9" spans="2:13" x14ac:dyDescent="0.25">
      <c r="B9" t="s">
        <v>69</v>
      </c>
      <c r="C9">
        <v>45</v>
      </c>
      <c r="D9">
        <f t="shared" si="0"/>
        <v>149.4</v>
      </c>
      <c r="E9">
        <f t="shared" si="1"/>
        <v>125.4</v>
      </c>
      <c r="F9">
        <f t="shared" si="2"/>
        <v>90.6</v>
      </c>
      <c r="G9">
        <f t="shared" si="3"/>
        <v>177.6</v>
      </c>
      <c r="H9" s="12" t="s">
        <v>119</v>
      </c>
      <c r="J9" s="1">
        <v>59.76</v>
      </c>
      <c r="K9">
        <v>122.69</v>
      </c>
      <c r="L9">
        <v>89.24</v>
      </c>
      <c r="M9">
        <v>176.17</v>
      </c>
    </row>
    <row r="10" spans="2:13" x14ac:dyDescent="0.25">
      <c r="B10" s="24" t="s">
        <v>61</v>
      </c>
      <c r="C10">
        <v>42</v>
      </c>
      <c r="D10">
        <f>146.4+(C10-40)*5/100*12</f>
        <v>147.6</v>
      </c>
      <c r="E10">
        <f>122.4+5/100*(C10-40)*12</f>
        <v>123.60000000000001</v>
      </c>
      <c r="F10">
        <f>87.6+5/100*(C10-40)*12</f>
        <v>88.8</v>
      </c>
      <c r="G10">
        <f>126.6+85/100*(C10-40)*12</f>
        <v>147</v>
      </c>
      <c r="H10" s="12" t="s">
        <v>116</v>
      </c>
      <c r="J10" s="1">
        <v>59.04</v>
      </c>
      <c r="K10">
        <v>117.24</v>
      </c>
      <c r="L10">
        <v>82.57</v>
      </c>
      <c r="M10">
        <v>104.95</v>
      </c>
    </row>
    <row r="11" spans="2:13" x14ac:dyDescent="0.25">
      <c r="B11" t="s">
        <v>86</v>
      </c>
      <c r="C11">
        <v>40</v>
      </c>
      <c r="D11">
        <f t="shared" ref="D11:D14" si="4">132+10/100*(C11-28)*12</f>
        <v>146.4</v>
      </c>
      <c r="E11">
        <f t="shared" ref="E11:E14" si="5">100.8+15/100*(C11-28)*12</f>
        <v>122.39999999999999</v>
      </c>
      <c r="F11">
        <f t="shared" ref="F11:F14" si="6">66+15/100*(C11-28)*12</f>
        <v>87.6</v>
      </c>
      <c r="G11">
        <f t="shared" ref="G11:G14" si="7">40.2+60/100*(C11-28)*12</f>
        <v>126.6</v>
      </c>
      <c r="H11" s="12" t="s">
        <v>113</v>
      </c>
      <c r="J11" s="1">
        <v>131.76</v>
      </c>
      <c r="K11">
        <v>122.23</v>
      </c>
      <c r="L11">
        <v>87.07</v>
      </c>
      <c r="M11">
        <v>126.03</v>
      </c>
    </row>
    <row r="12" spans="2:13" x14ac:dyDescent="0.25">
      <c r="B12" t="s">
        <v>53</v>
      </c>
      <c r="C12">
        <v>37</v>
      </c>
      <c r="D12">
        <f t="shared" si="4"/>
        <v>142.80000000000001</v>
      </c>
      <c r="E12">
        <f t="shared" si="5"/>
        <v>117</v>
      </c>
      <c r="F12">
        <f t="shared" si="6"/>
        <v>82.2</v>
      </c>
      <c r="G12">
        <f t="shared" si="7"/>
        <v>105</v>
      </c>
      <c r="H12" s="12" t="s">
        <v>113</v>
      </c>
      <c r="J12" s="1">
        <v>99.96</v>
      </c>
      <c r="K12">
        <v>117.62</v>
      </c>
      <c r="L12">
        <v>82.84</v>
      </c>
      <c r="M12">
        <v>105.51</v>
      </c>
    </row>
    <row r="13" spans="2:13" x14ac:dyDescent="0.25">
      <c r="B13" t="s">
        <v>72</v>
      </c>
      <c r="C13">
        <v>35</v>
      </c>
      <c r="D13">
        <f t="shared" si="4"/>
        <v>140.4</v>
      </c>
      <c r="E13">
        <f t="shared" si="5"/>
        <v>113.4</v>
      </c>
      <c r="F13">
        <f t="shared" si="6"/>
        <v>78.599999999999994</v>
      </c>
      <c r="G13">
        <f t="shared" si="7"/>
        <v>90.600000000000009</v>
      </c>
      <c r="H13" s="12" t="s">
        <v>117</v>
      </c>
      <c r="J13" s="1">
        <v>56.16</v>
      </c>
      <c r="K13">
        <v>111.35</v>
      </c>
      <c r="L13">
        <v>89.57</v>
      </c>
      <c r="M13">
        <v>88.82</v>
      </c>
    </row>
    <row r="14" spans="2:13" x14ac:dyDescent="0.25">
      <c r="B14" t="s">
        <v>51</v>
      </c>
      <c r="C14">
        <v>32</v>
      </c>
      <c r="D14">
        <f t="shared" si="4"/>
        <v>136.80000000000001</v>
      </c>
      <c r="E14">
        <f t="shared" si="5"/>
        <v>108</v>
      </c>
      <c r="F14">
        <f t="shared" si="6"/>
        <v>73.2</v>
      </c>
      <c r="G14">
        <f t="shared" si="7"/>
        <v>69</v>
      </c>
      <c r="H14" s="12" t="s">
        <v>118</v>
      </c>
      <c r="J14" s="1">
        <v>54.72</v>
      </c>
      <c r="K14">
        <v>103.06</v>
      </c>
      <c r="L14">
        <v>71.17</v>
      </c>
      <c r="M14">
        <v>66.23</v>
      </c>
    </row>
    <row r="15" spans="2:13" x14ac:dyDescent="0.25">
      <c r="B15" s="23" t="s">
        <v>67</v>
      </c>
      <c r="C15">
        <v>30</v>
      </c>
      <c r="D15">
        <f>132+10/100*(C15-28)*12</f>
        <v>134.4</v>
      </c>
      <c r="E15">
        <f>100.8+15/100*(C15-28)*12</f>
        <v>104.39999999999999</v>
      </c>
      <c r="F15">
        <f>66+15/100*(C15-28)*12</f>
        <v>69.599999999999994</v>
      </c>
      <c r="G15">
        <f>40.2+60/100*(C15-28)*12</f>
        <v>54.6</v>
      </c>
      <c r="H15" s="12" t="s">
        <v>113</v>
      </c>
      <c r="J15" s="1">
        <v>120.96</v>
      </c>
      <c r="K15">
        <v>104.84</v>
      </c>
      <c r="L15">
        <v>69.27</v>
      </c>
      <c r="M15">
        <v>54.98</v>
      </c>
    </row>
    <row r="16" spans="2:13" x14ac:dyDescent="0.25">
      <c r="B16" t="s">
        <v>58</v>
      </c>
      <c r="C16">
        <v>28</v>
      </c>
      <c r="D16">
        <f t="shared" ref="D16:D19" si="8">90+25/100*(C16-14)*12</f>
        <v>132</v>
      </c>
      <c r="E16">
        <f t="shared" ref="E16:E19" si="9">54+30/100*(C16-15)*12</f>
        <v>100.8</v>
      </c>
      <c r="F16">
        <f t="shared" ref="F16:F19" si="10">27+25/100*(C16-15)*12</f>
        <v>66</v>
      </c>
      <c r="G16">
        <f t="shared" ref="G16:G19" si="11">9+20/100*(C16-15)*12</f>
        <v>40.200000000000003</v>
      </c>
      <c r="H16" s="12" t="s">
        <v>113</v>
      </c>
      <c r="J16" s="1">
        <v>92.4</v>
      </c>
      <c r="K16">
        <v>100.54</v>
      </c>
      <c r="L16">
        <v>66.540000000000006</v>
      </c>
      <c r="M16">
        <v>40.14</v>
      </c>
    </row>
    <row r="17" spans="2:13" x14ac:dyDescent="0.25">
      <c r="B17" t="s">
        <v>66</v>
      </c>
      <c r="C17">
        <v>25</v>
      </c>
      <c r="D17">
        <f t="shared" si="8"/>
        <v>123</v>
      </c>
      <c r="E17">
        <f t="shared" si="9"/>
        <v>90</v>
      </c>
      <c r="F17">
        <f t="shared" si="10"/>
        <v>57</v>
      </c>
      <c r="G17">
        <f t="shared" si="11"/>
        <v>33</v>
      </c>
      <c r="H17" s="12" t="s">
        <v>121</v>
      </c>
      <c r="J17" s="1">
        <v>110.62</v>
      </c>
      <c r="K17">
        <v>89.88</v>
      </c>
      <c r="L17">
        <v>56.93</v>
      </c>
      <c r="M17">
        <v>32.85</v>
      </c>
    </row>
    <row r="18" spans="2:13" x14ac:dyDescent="0.25">
      <c r="B18" t="s">
        <v>49</v>
      </c>
      <c r="C18">
        <v>23</v>
      </c>
      <c r="D18">
        <f t="shared" si="8"/>
        <v>117</v>
      </c>
      <c r="E18">
        <f t="shared" si="9"/>
        <v>82.8</v>
      </c>
      <c r="F18">
        <f t="shared" si="10"/>
        <v>51</v>
      </c>
      <c r="G18">
        <f t="shared" si="11"/>
        <v>28.200000000000003</v>
      </c>
      <c r="H18" s="12" t="s">
        <v>117</v>
      </c>
      <c r="J18" s="1">
        <v>46.8</v>
      </c>
      <c r="K18">
        <v>80.77</v>
      </c>
      <c r="L18">
        <v>49.25</v>
      </c>
      <c r="M18">
        <v>26.44</v>
      </c>
    </row>
    <row r="19" spans="2:13" x14ac:dyDescent="0.25">
      <c r="B19" t="s">
        <v>50</v>
      </c>
      <c r="C19">
        <v>20</v>
      </c>
      <c r="D19">
        <f t="shared" si="8"/>
        <v>108</v>
      </c>
      <c r="E19">
        <f t="shared" si="9"/>
        <v>72</v>
      </c>
      <c r="F19">
        <f t="shared" si="10"/>
        <v>42</v>
      </c>
      <c r="G19">
        <f t="shared" si="11"/>
        <v>21</v>
      </c>
      <c r="H19" s="12" t="s">
        <v>113</v>
      </c>
      <c r="J19" s="1">
        <v>97.2</v>
      </c>
      <c r="K19">
        <v>72.010000000000005</v>
      </c>
      <c r="L19">
        <v>42.65</v>
      </c>
      <c r="M19">
        <v>21.22</v>
      </c>
    </row>
    <row r="20" spans="2:13" x14ac:dyDescent="0.25">
      <c r="B20" s="23" t="s">
        <v>71</v>
      </c>
      <c r="C20">
        <v>18</v>
      </c>
      <c r="D20">
        <f>90+25/100*(C20-14)*12</f>
        <v>102</v>
      </c>
      <c r="E20">
        <f>54+30/100*(C20-15)*12</f>
        <v>64.8</v>
      </c>
      <c r="F20">
        <f>27+25/100*(C20-15)*12</f>
        <v>36</v>
      </c>
      <c r="G20">
        <f>9+20/100*(C20-15)*12</f>
        <v>16.200000000000003</v>
      </c>
      <c r="H20" s="12" t="s">
        <v>117</v>
      </c>
      <c r="J20" s="1">
        <v>40.799999999999997</v>
      </c>
      <c r="K20">
        <v>62.98</v>
      </c>
      <c r="L20">
        <v>35.979999999999997</v>
      </c>
      <c r="M20">
        <v>16.61</v>
      </c>
    </row>
    <row r="21" spans="2:13" x14ac:dyDescent="0.25">
      <c r="B21" t="s">
        <v>55</v>
      </c>
      <c r="C21">
        <v>15</v>
      </c>
      <c r="D21">
        <f t="shared" ref="D21:D25" si="12">50/100*C21*12</f>
        <v>90</v>
      </c>
      <c r="E21">
        <f t="shared" ref="E21:E25" si="13">30/100*C21*12</f>
        <v>54</v>
      </c>
      <c r="F21">
        <f t="shared" ref="F21:F25" si="14">15/100*C21*12</f>
        <v>27</v>
      </c>
      <c r="G21">
        <f t="shared" ref="G21:G25" si="15">5/100*C21*12</f>
        <v>9</v>
      </c>
      <c r="H21" s="12" t="s">
        <v>113</v>
      </c>
      <c r="J21" s="1">
        <v>63</v>
      </c>
      <c r="K21">
        <v>54.5</v>
      </c>
      <c r="L21">
        <v>27.17</v>
      </c>
      <c r="M21">
        <v>9.69</v>
      </c>
    </row>
    <row r="22" spans="2:13" x14ac:dyDescent="0.25">
      <c r="B22" t="s">
        <v>59</v>
      </c>
      <c r="C22">
        <v>13</v>
      </c>
      <c r="D22">
        <f t="shared" si="12"/>
        <v>78</v>
      </c>
      <c r="E22">
        <f t="shared" si="13"/>
        <v>46.8</v>
      </c>
      <c r="F22">
        <f t="shared" si="14"/>
        <v>23.4</v>
      </c>
      <c r="G22">
        <f t="shared" si="15"/>
        <v>7.8000000000000007</v>
      </c>
      <c r="H22" t="s">
        <v>113</v>
      </c>
      <c r="J22" s="1">
        <v>70.2</v>
      </c>
      <c r="K22">
        <v>46.51</v>
      </c>
      <c r="L22">
        <v>23.62</v>
      </c>
      <c r="M22">
        <v>7.9</v>
      </c>
    </row>
    <row r="23" spans="2:13" x14ac:dyDescent="0.25">
      <c r="B23" t="s">
        <v>70</v>
      </c>
      <c r="C23">
        <v>10</v>
      </c>
      <c r="D23">
        <f t="shared" si="12"/>
        <v>60</v>
      </c>
      <c r="E23">
        <f t="shared" si="13"/>
        <v>36</v>
      </c>
      <c r="F23">
        <f t="shared" si="14"/>
        <v>18</v>
      </c>
      <c r="G23">
        <f t="shared" si="15"/>
        <v>6</v>
      </c>
      <c r="H23" t="s">
        <v>120</v>
      </c>
      <c r="J23" s="1">
        <v>46.31</v>
      </c>
      <c r="K23">
        <v>35.14</v>
      </c>
      <c r="L23">
        <v>18.899999999999999</v>
      </c>
      <c r="M23">
        <v>5.9</v>
      </c>
    </row>
    <row r="24" spans="2:13" x14ac:dyDescent="0.25">
      <c r="B24" t="s">
        <v>60</v>
      </c>
      <c r="C24">
        <v>8</v>
      </c>
      <c r="D24">
        <f t="shared" si="12"/>
        <v>48</v>
      </c>
      <c r="E24">
        <f t="shared" si="13"/>
        <v>28.799999999999997</v>
      </c>
      <c r="F24">
        <f t="shared" si="14"/>
        <v>14.399999999999999</v>
      </c>
      <c r="G24">
        <f t="shared" si="15"/>
        <v>4.8000000000000007</v>
      </c>
      <c r="H24" t="s">
        <v>113</v>
      </c>
      <c r="J24" s="1">
        <v>36.67</v>
      </c>
      <c r="K24">
        <v>28</v>
      </c>
      <c r="L24">
        <v>14.5</v>
      </c>
      <c r="M24">
        <v>4.24</v>
      </c>
    </row>
    <row r="25" spans="2:13" x14ac:dyDescent="0.25">
      <c r="B25" t="s">
        <v>68</v>
      </c>
      <c r="C25">
        <v>6</v>
      </c>
      <c r="D25">
        <f t="shared" si="12"/>
        <v>36</v>
      </c>
      <c r="E25">
        <f t="shared" si="13"/>
        <v>21.599999999999998</v>
      </c>
      <c r="F25">
        <f t="shared" si="14"/>
        <v>10.799999999999999</v>
      </c>
      <c r="G25">
        <f t="shared" si="15"/>
        <v>3.6000000000000005</v>
      </c>
      <c r="H25" t="s">
        <v>113</v>
      </c>
      <c r="J25" s="1">
        <v>34.200000000000003</v>
      </c>
      <c r="K25">
        <v>21.64</v>
      </c>
      <c r="L25">
        <v>10</v>
      </c>
      <c r="M25">
        <v>3.82</v>
      </c>
    </row>
    <row r="26" spans="2:13" x14ac:dyDescent="0.25">
      <c r="B26" s="23" t="s">
        <v>56</v>
      </c>
      <c r="C26">
        <v>3</v>
      </c>
      <c r="D26">
        <f>50/100*C26*12</f>
        <v>18</v>
      </c>
      <c r="E26">
        <f>30/100*C26*12</f>
        <v>10.799999999999999</v>
      </c>
      <c r="F26">
        <f>15/100*C26*12</f>
        <v>5.3999999999999995</v>
      </c>
      <c r="G26">
        <f>5/100*C26*12</f>
        <v>1.8000000000000003</v>
      </c>
      <c r="H26" t="s">
        <v>113</v>
      </c>
      <c r="J26" s="1">
        <v>13.5</v>
      </c>
      <c r="K26">
        <v>10.01</v>
      </c>
      <c r="L26">
        <v>5.81</v>
      </c>
      <c r="M26">
        <v>1.93</v>
      </c>
    </row>
    <row r="27" spans="2:13" x14ac:dyDescent="0.25">
      <c r="B27" t="s">
        <v>63</v>
      </c>
      <c r="C27">
        <v>4</v>
      </c>
      <c r="D27">
        <f>5/100*C27*12</f>
        <v>2.4000000000000004</v>
      </c>
      <c r="E27">
        <f>5/100*C27*12</f>
        <v>2.4000000000000004</v>
      </c>
      <c r="F27">
        <f>85/100*C27*12</f>
        <v>40.799999999999997</v>
      </c>
      <c r="G27">
        <f>5/100*C27*12</f>
        <v>2.4000000000000004</v>
      </c>
      <c r="H27" t="s">
        <v>113</v>
      </c>
      <c r="J27" s="1">
        <v>2.4</v>
      </c>
      <c r="K27">
        <v>2.4</v>
      </c>
      <c r="L27">
        <v>40.799999999999997</v>
      </c>
      <c r="M27">
        <v>2.4</v>
      </c>
    </row>
    <row r="36" spans="2:24" ht="18.75" x14ac:dyDescent="0.3">
      <c r="C36" s="11" t="s">
        <v>35</v>
      </c>
    </row>
    <row r="39" spans="2:24" x14ac:dyDescent="0.25">
      <c r="B39" s="3" t="s">
        <v>48</v>
      </c>
      <c r="C39" s="3" t="s">
        <v>73</v>
      </c>
      <c r="D39" t="s">
        <v>82</v>
      </c>
      <c r="E39" t="s">
        <v>83</v>
      </c>
      <c r="F39" t="s">
        <v>84</v>
      </c>
      <c r="G39" t="s">
        <v>85</v>
      </c>
      <c r="H39" t="s">
        <v>78</v>
      </c>
      <c r="I39" t="s">
        <v>79</v>
      </c>
      <c r="J39" t="s">
        <v>80</v>
      </c>
      <c r="K39" t="s">
        <v>81</v>
      </c>
      <c r="L39" t="s">
        <v>87</v>
      </c>
      <c r="M39" t="s">
        <v>88</v>
      </c>
      <c r="N39" t="s">
        <v>89</v>
      </c>
      <c r="O39" t="s">
        <v>90</v>
      </c>
      <c r="R39" s="3" t="s">
        <v>99</v>
      </c>
      <c r="S39" s="3" t="s">
        <v>111</v>
      </c>
      <c r="T39" s="3" t="s">
        <v>101</v>
      </c>
      <c r="U39" s="3" t="s">
        <v>102</v>
      </c>
      <c r="V39" s="3" t="s">
        <v>36</v>
      </c>
      <c r="W39" s="3" t="s">
        <v>91</v>
      </c>
      <c r="X39" s="10"/>
    </row>
    <row r="40" spans="2:24" x14ac:dyDescent="0.25">
      <c r="B40" t="s">
        <v>64</v>
      </c>
      <c r="C40" s="12" t="s">
        <v>74</v>
      </c>
      <c r="D40" s="1"/>
      <c r="E40" s="1"/>
      <c r="F40" s="1"/>
      <c r="G40" s="1">
        <f t="shared" ref="G40" si="16">M3</f>
        <v>277.06</v>
      </c>
      <c r="H40" s="1"/>
      <c r="I40" s="1"/>
      <c r="J40" s="1"/>
      <c r="K40" s="1"/>
      <c r="L40" s="7"/>
      <c r="M40" s="7"/>
      <c r="N40" s="7"/>
      <c r="O40" s="7">
        <f>G40*R43</f>
        <v>471.00200000000001</v>
      </c>
      <c r="Q40" t="s">
        <v>38</v>
      </c>
      <c r="R40" s="1">
        <v>5.7</v>
      </c>
      <c r="S40" s="8">
        <f>L65*240</f>
        <v>296431.92</v>
      </c>
      <c r="T40" s="8">
        <f>S40*0.9</f>
        <v>266788.728</v>
      </c>
      <c r="U40" s="8">
        <f>S40*1.1</f>
        <v>326075.11200000002</v>
      </c>
      <c r="V40" s="8">
        <v>300500</v>
      </c>
      <c r="W40" t="s">
        <v>42</v>
      </c>
    </row>
    <row r="41" spans="2:24" x14ac:dyDescent="0.25">
      <c r="B41" t="s">
        <v>57</v>
      </c>
      <c r="C41" s="12" t="s">
        <v>76</v>
      </c>
      <c r="D41" s="1">
        <f t="shared" ref="D41:D63" si="17">J4</f>
        <v>79.430000000000007</v>
      </c>
      <c r="E41" s="1">
        <f t="shared" ref="E41:E63" si="18">K4</f>
        <v>126.87</v>
      </c>
      <c r="F41" s="1">
        <f t="shared" ref="F41:F63" si="19">L4</f>
        <v>91.34</v>
      </c>
      <c r="G41" s="1">
        <f t="shared" ref="G41:G63" si="20">M4</f>
        <v>198.46</v>
      </c>
      <c r="H41" s="1"/>
      <c r="I41" s="1"/>
      <c r="J41" s="1"/>
      <c r="K41" s="1"/>
      <c r="L41" s="7"/>
      <c r="M41" s="7"/>
      <c r="N41" s="7">
        <f>F41*R42</f>
        <v>337.95800000000003</v>
      </c>
      <c r="O41" s="7"/>
      <c r="Q41" t="s">
        <v>77</v>
      </c>
      <c r="R41" s="1">
        <v>2.7</v>
      </c>
      <c r="S41" s="8">
        <f>M65*240</f>
        <v>232087.67999999999</v>
      </c>
      <c r="T41" s="8">
        <f>S41*0.9</f>
        <v>208878.91200000001</v>
      </c>
      <c r="U41" s="8">
        <f>S41*1.1</f>
        <v>255296.448</v>
      </c>
      <c r="V41" s="8">
        <v>241075</v>
      </c>
      <c r="W41" t="s">
        <v>42</v>
      </c>
    </row>
    <row r="42" spans="2:24" x14ac:dyDescent="0.25">
      <c r="B42" t="s">
        <v>54</v>
      </c>
      <c r="C42" s="12" t="s">
        <v>113</v>
      </c>
      <c r="D42" s="1">
        <f t="shared" si="17"/>
        <v>139.86000000000001</v>
      </c>
      <c r="E42" s="1">
        <f t="shared" si="18"/>
        <v>131.77000000000001</v>
      </c>
      <c r="F42" s="1">
        <f t="shared" si="19"/>
        <v>96.44</v>
      </c>
      <c r="G42" s="1">
        <f t="shared" si="20"/>
        <v>279.33999999999997</v>
      </c>
      <c r="H42" s="1">
        <v>5</v>
      </c>
      <c r="I42" s="1">
        <v>5</v>
      </c>
      <c r="J42" s="1">
        <v>5</v>
      </c>
      <c r="K42" s="1">
        <v>85</v>
      </c>
      <c r="L42" s="7"/>
      <c r="M42" s="7"/>
      <c r="N42" s="7"/>
      <c r="O42" s="7"/>
      <c r="Q42" t="s">
        <v>76</v>
      </c>
      <c r="R42" s="1">
        <v>3.7</v>
      </c>
      <c r="S42" s="8">
        <f>N65*240</f>
        <v>154432.08000000002</v>
      </c>
      <c r="T42" s="8">
        <f>S42*0.9</f>
        <v>138988.87200000003</v>
      </c>
      <c r="U42" s="8">
        <f>S42*1.1</f>
        <v>169875.28800000003</v>
      </c>
      <c r="V42" s="8">
        <v>148111</v>
      </c>
      <c r="W42" t="s">
        <v>42</v>
      </c>
    </row>
    <row r="43" spans="2:24" x14ac:dyDescent="0.25">
      <c r="B43" t="s">
        <v>62</v>
      </c>
      <c r="C43" s="12" t="s">
        <v>113</v>
      </c>
      <c r="D43" s="1">
        <f t="shared" si="17"/>
        <v>107.52</v>
      </c>
      <c r="E43" s="1">
        <f t="shared" si="18"/>
        <v>129.22</v>
      </c>
      <c r="F43" s="1">
        <f t="shared" si="19"/>
        <v>94.07</v>
      </c>
      <c r="G43" s="1">
        <f t="shared" si="20"/>
        <v>249.38</v>
      </c>
      <c r="H43" s="1">
        <v>5</v>
      </c>
      <c r="I43" s="1">
        <v>5</v>
      </c>
      <c r="J43" s="1">
        <v>5</v>
      </c>
      <c r="K43" s="1">
        <v>85</v>
      </c>
      <c r="L43" s="7"/>
      <c r="M43" s="7"/>
      <c r="N43" s="7"/>
      <c r="O43" s="7"/>
      <c r="Q43" t="s">
        <v>37</v>
      </c>
      <c r="R43" s="1">
        <v>1.7</v>
      </c>
      <c r="S43" s="8">
        <f>O65*240</f>
        <v>113040.48</v>
      </c>
      <c r="T43" s="8">
        <f>S43*0.9</f>
        <v>101736.432</v>
      </c>
      <c r="U43" s="8">
        <f>S43*1.1</f>
        <v>124344.52800000001</v>
      </c>
      <c r="V43" s="8">
        <v>120899</v>
      </c>
      <c r="W43" t="s">
        <v>42</v>
      </c>
    </row>
    <row r="44" spans="2:24" x14ac:dyDescent="0.25">
      <c r="B44" t="s">
        <v>52</v>
      </c>
      <c r="C44" s="12" t="s">
        <v>113</v>
      </c>
      <c r="D44" s="1">
        <f t="shared" si="17"/>
        <v>137.16</v>
      </c>
      <c r="E44" s="1">
        <f t="shared" si="18"/>
        <v>128.04</v>
      </c>
      <c r="F44" s="1">
        <f t="shared" si="19"/>
        <v>93.85</v>
      </c>
      <c r="G44" s="1">
        <f t="shared" si="20"/>
        <v>228.26</v>
      </c>
      <c r="H44" s="1">
        <v>5</v>
      </c>
      <c r="I44" s="1">
        <v>5</v>
      </c>
      <c r="J44" s="1">
        <v>5</v>
      </c>
      <c r="K44" s="1">
        <v>85</v>
      </c>
      <c r="L44" s="7"/>
      <c r="M44" s="7"/>
      <c r="N44" s="7"/>
      <c r="O44" s="7"/>
      <c r="V44" s="8"/>
    </row>
    <row r="45" spans="2:24" x14ac:dyDescent="0.25">
      <c r="B45" t="s">
        <v>65</v>
      </c>
      <c r="C45" s="12" t="s">
        <v>113</v>
      </c>
      <c r="D45" s="1">
        <f t="shared" si="17"/>
        <v>105.42</v>
      </c>
      <c r="E45" s="1">
        <f t="shared" si="18"/>
        <v>126.41</v>
      </c>
      <c r="F45" s="1">
        <f t="shared" si="19"/>
        <v>91.89</v>
      </c>
      <c r="G45" s="1">
        <f t="shared" si="20"/>
        <v>198.42</v>
      </c>
      <c r="H45" s="1">
        <v>5</v>
      </c>
      <c r="I45" s="1">
        <v>5</v>
      </c>
      <c r="J45" s="1">
        <v>5</v>
      </c>
      <c r="K45" s="1">
        <v>85</v>
      </c>
      <c r="L45" s="7"/>
      <c r="M45" s="7"/>
      <c r="N45" s="7"/>
      <c r="O45" s="7"/>
    </row>
    <row r="46" spans="2:24" x14ac:dyDescent="0.25">
      <c r="B46" t="s">
        <v>69</v>
      </c>
      <c r="C46" s="12" t="s">
        <v>75</v>
      </c>
      <c r="D46" s="1">
        <f t="shared" si="17"/>
        <v>59.76</v>
      </c>
      <c r="E46" s="1">
        <f t="shared" si="18"/>
        <v>122.69</v>
      </c>
      <c r="F46" s="1">
        <f t="shared" si="19"/>
        <v>89.24</v>
      </c>
      <c r="G46" s="1">
        <f t="shared" si="20"/>
        <v>176.17</v>
      </c>
      <c r="H46" s="1"/>
      <c r="I46" s="1"/>
      <c r="J46" s="1"/>
      <c r="K46" s="1"/>
      <c r="L46" s="7">
        <f>D46*R40</f>
        <v>340.63200000000001</v>
      </c>
      <c r="M46" s="7"/>
      <c r="N46" s="7"/>
      <c r="O46" s="7"/>
    </row>
    <row r="47" spans="2:24" x14ac:dyDescent="0.25">
      <c r="B47" t="s">
        <v>61</v>
      </c>
      <c r="C47" s="12" t="s">
        <v>76</v>
      </c>
      <c r="D47" s="1">
        <f t="shared" si="17"/>
        <v>59.04</v>
      </c>
      <c r="E47" s="1">
        <f t="shared" si="18"/>
        <v>117.24</v>
      </c>
      <c r="F47" s="1">
        <f t="shared" si="19"/>
        <v>82.57</v>
      </c>
      <c r="G47" s="1">
        <f t="shared" si="20"/>
        <v>104.95</v>
      </c>
      <c r="H47" s="1"/>
      <c r="I47" s="1"/>
      <c r="J47" s="1"/>
      <c r="K47" s="1"/>
      <c r="L47" s="7"/>
      <c r="M47" s="7"/>
      <c r="N47" s="7">
        <f>F47*R42</f>
        <v>305.50900000000001</v>
      </c>
      <c r="O47" s="7"/>
    </row>
    <row r="48" spans="2:24" x14ac:dyDescent="0.25">
      <c r="B48" t="s">
        <v>86</v>
      </c>
      <c r="C48" s="12" t="s">
        <v>113</v>
      </c>
      <c r="D48" s="1">
        <f t="shared" si="17"/>
        <v>131.76</v>
      </c>
      <c r="E48" s="1">
        <f t="shared" si="18"/>
        <v>122.23</v>
      </c>
      <c r="F48" s="1">
        <f t="shared" si="19"/>
        <v>87.07</v>
      </c>
      <c r="G48" s="1">
        <f t="shared" si="20"/>
        <v>126.03</v>
      </c>
      <c r="H48" s="1">
        <v>10</v>
      </c>
      <c r="I48" s="1">
        <v>15</v>
      </c>
      <c r="J48" s="1">
        <v>15</v>
      </c>
      <c r="K48" s="1">
        <v>60</v>
      </c>
      <c r="L48" s="7"/>
      <c r="M48" s="7"/>
      <c r="N48" s="7"/>
      <c r="O48" s="7"/>
      <c r="R48" s="10"/>
    </row>
    <row r="49" spans="2:22" x14ac:dyDescent="0.25">
      <c r="B49" t="s">
        <v>53</v>
      </c>
      <c r="C49" s="12" t="s">
        <v>113</v>
      </c>
      <c r="D49" s="1">
        <f t="shared" si="17"/>
        <v>99.96</v>
      </c>
      <c r="E49" s="1">
        <f t="shared" si="18"/>
        <v>117.62</v>
      </c>
      <c r="F49" s="1">
        <f t="shared" si="19"/>
        <v>82.84</v>
      </c>
      <c r="G49" s="1">
        <f t="shared" si="20"/>
        <v>105.51</v>
      </c>
      <c r="H49" s="1">
        <v>10</v>
      </c>
      <c r="I49" s="1">
        <v>15</v>
      </c>
      <c r="J49" s="1">
        <v>15</v>
      </c>
      <c r="K49" s="1">
        <v>60</v>
      </c>
      <c r="L49" s="7"/>
      <c r="M49" s="7"/>
      <c r="N49" s="7"/>
      <c r="O49" s="7"/>
      <c r="R49" s="3" t="s">
        <v>112</v>
      </c>
      <c r="S49" s="3" t="s">
        <v>41</v>
      </c>
      <c r="T49" s="3" t="s">
        <v>39</v>
      </c>
      <c r="U49" s="3" t="s">
        <v>93</v>
      </c>
      <c r="V49" s="3" t="s">
        <v>105</v>
      </c>
    </row>
    <row r="50" spans="2:22" x14ac:dyDescent="0.25">
      <c r="B50" t="s">
        <v>72</v>
      </c>
      <c r="C50" s="12" t="s">
        <v>77</v>
      </c>
      <c r="D50" s="1">
        <f t="shared" si="17"/>
        <v>56.16</v>
      </c>
      <c r="E50" s="1">
        <f t="shared" si="18"/>
        <v>111.35</v>
      </c>
      <c r="F50" s="1">
        <f t="shared" si="19"/>
        <v>89.57</v>
      </c>
      <c r="G50" s="1">
        <f t="shared" si="20"/>
        <v>88.82</v>
      </c>
      <c r="H50" s="1"/>
      <c r="I50" s="1"/>
      <c r="J50" s="1"/>
      <c r="K50" s="1"/>
      <c r="L50" s="7"/>
      <c r="M50" s="7">
        <f>E50*R41</f>
        <v>300.64499999999998</v>
      </c>
      <c r="N50" s="7"/>
      <c r="O50" s="7"/>
      <c r="Q50" t="s">
        <v>38</v>
      </c>
      <c r="R50" s="8">
        <f>V40</f>
        <v>300500</v>
      </c>
      <c r="S50" s="8">
        <f>H65</f>
        <v>355</v>
      </c>
      <c r="T50" s="8">
        <f>R50*0.002</f>
        <v>601</v>
      </c>
      <c r="U50" s="8">
        <f>L65</f>
        <v>1235.133</v>
      </c>
      <c r="V50" s="8">
        <f>R50+T50+S50-U50</f>
        <v>300220.86700000003</v>
      </c>
    </row>
    <row r="51" spans="2:22" x14ac:dyDescent="0.25">
      <c r="B51" t="s">
        <v>51</v>
      </c>
      <c r="C51" s="12" t="s">
        <v>77</v>
      </c>
      <c r="D51" s="1">
        <f t="shared" si="17"/>
        <v>54.72</v>
      </c>
      <c r="E51" s="1">
        <f t="shared" si="18"/>
        <v>103.06</v>
      </c>
      <c r="F51" s="1">
        <f t="shared" si="19"/>
        <v>71.17</v>
      </c>
      <c r="G51" s="1">
        <f t="shared" si="20"/>
        <v>66.23</v>
      </c>
      <c r="H51" s="1"/>
      <c r="I51" s="1"/>
      <c r="J51" s="1"/>
      <c r="K51" s="1"/>
      <c r="L51" s="7"/>
      <c r="M51" s="7">
        <f>E51*R41</f>
        <v>278.262</v>
      </c>
      <c r="N51" s="7"/>
      <c r="O51" s="7"/>
      <c r="Q51" t="s">
        <v>77</v>
      </c>
      <c r="R51" s="8">
        <f>V41</f>
        <v>241075</v>
      </c>
      <c r="S51" s="8">
        <f>I65</f>
        <v>280</v>
      </c>
      <c r="T51" s="8">
        <f>R51*0.002</f>
        <v>482.15000000000003</v>
      </c>
      <c r="U51" s="8">
        <f>M65</f>
        <v>967.03199999999993</v>
      </c>
      <c r="V51" s="8">
        <f>R51+T51+S51-U51</f>
        <v>240870.11799999999</v>
      </c>
    </row>
    <row r="52" spans="2:22" x14ac:dyDescent="0.25">
      <c r="B52" t="s">
        <v>67</v>
      </c>
      <c r="C52" s="12" t="s">
        <v>113</v>
      </c>
      <c r="D52" s="1">
        <f t="shared" si="17"/>
        <v>120.96</v>
      </c>
      <c r="E52" s="1">
        <f t="shared" si="18"/>
        <v>104.84</v>
      </c>
      <c r="F52" s="1">
        <f t="shared" si="19"/>
        <v>69.27</v>
      </c>
      <c r="G52" s="1">
        <f t="shared" si="20"/>
        <v>54.98</v>
      </c>
      <c r="H52" s="1">
        <v>10</v>
      </c>
      <c r="I52" s="1">
        <v>15</v>
      </c>
      <c r="J52" s="1">
        <v>15</v>
      </c>
      <c r="K52" s="1">
        <v>60</v>
      </c>
      <c r="L52" s="7"/>
      <c r="M52" s="7"/>
      <c r="N52" s="7"/>
      <c r="O52" s="7"/>
      <c r="Q52" t="s">
        <v>76</v>
      </c>
      <c r="R52" s="8">
        <f>V42</f>
        <v>148111</v>
      </c>
      <c r="S52" s="8">
        <f>J65</f>
        <v>275</v>
      </c>
      <c r="T52" s="8">
        <f>R52*0.002</f>
        <v>296.22199999999998</v>
      </c>
      <c r="U52" s="8">
        <f>N65</f>
        <v>643.4670000000001</v>
      </c>
      <c r="V52" s="8">
        <f>R52+T52+S52-U52</f>
        <v>148038.755</v>
      </c>
    </row>
    <row r="53" spans="2:22" x14ac:dyDescent="0.25">
      <c r="B53" t="s">
        <v>58</v>
      </c>
      <c r="C53" s="12" t="s">
        <v>113</v>
      </c>
      <c r="D53" s="1">
        <f t="shared" si="17"/>
        <v>92.4</v>
      </c>
      <c r="E53" s="1">
        <f t="shared" si="18"/>
        <v>100.54</v>
      </c>
      <c r="F53" s="1">
        <f t="shared" si="19"/>
        <v>66.540000000000006</v>
      </c>
      <c r="G53" s="1">
        <f t="shared" si="20"/>
        <v>40.14</v>
      </c>
      <c r="H53" s="1">
        <v>25</v>
      </c>
      <c r="I53" s="1">
        <v>30</v>
      </c>
      <c r="J53" s="1">
        <v>25</v>
      </c>
      <c r="K53" s="1">
        <v>20</v>
      </c>
      <c r="L53" s="7"/>
      <c r="M53" s="7"/>
      <c r="N53" s="7"/>
      <c r="O53" s="7"/>
      <c r="Q53" t="s">
        <v>37</v>
      </c>
      <c r="R53" s="8">
        <f>V43</f>
        <v>120899</v>
      </c>
      <c r="S53" s="8">
        <f>K65</f>
        <v>590</v>
      </c>
      <c r="T53" s="8">
        <f>R53*0.002</f>
        <v>241.798</v>
      </c>
      <c r="U53" s="8">
        <f>O65</f>
        <v>471.00200000000001</v>
      </c>
      <c r="V53" s="8">
        <f>R53+T53+S53-U53</f>
        <v>121259.796</v>
      </c>
    </row>
    <row r="54" spans="2:22" x14ac:dyDescent="0.25">
      <c r="B54" t="s">
        <v>66</v>
      </c>
      <c r="C54" s="12" t="s">
        <v>75</v>
      </c>
      <c r="D54" s="1">
        <f t="shared" si="17"/>
        <v>110.62</v>
      </c>
      <c r="E54" s="1">
        <f t="shared" si="18"/>
        <v>89.88</v>
      </c>
      <c r="F54" s="1">
        <f t="shared" si="19"/>
        <v>56.93</v>
      </c>
      <c r="G54" s="1">
        <f t="shared" si="20"/>
        <v>32.85</v>
      </c>
      <c r="H54" s="1"/>
      <c r="I54" s="1"/>
      <c r="J54" s="1"/>
      <c r="K54" s="1"/>
      <c r="L54" s="7">
        <f>D54*R40</f>
        <v>630.53399999999999</v>
      </c>
      <c r="M54" s="7"/>
      <c r="N54" s="7"/>
      <c r="O54" s="7"/>
    </row>
    <row r="55" spans="2:22" x14ac:dyDescent="0.25">
      <c r="B55" t="s">
        <v>49</v>
      </c>
      <c r="C55" s="12" t="s">
        <v>77</v>
      </c>
      <c r="D55" s="1">
        <f t="shared" si="17"/>
        <v>46.8</v>
      </c>
      <c r="E55" s="1">
        <f t="shared" si="18"/>
        <v>80.77</v>
      </c>
      <c r="F55" s="1">
        <f t="shared" si="19"/>
        <v>49.25</v>
      </c>
      <c r="G55" s="1">
        <f t="shared" si="20"/>
        <v>26.44</v>
      </c>
      <c r="H55" s="1"/>
      <c r="I55" s="1"/>
      <c r="J55" s="1"/>
      <c r="K55" s="1"/>
      <c r="L55" s="7"/>
      <c r="M55" s="7">
        <f>E55*R41</f>
        <v>218.07900000000001</v>
      </c>
      <c r="N55" s="7"/>
      <c r="O55" s="7"/>
    </row>
    <row r="56" spans="2:22" x14ac:dyDescent="0.25">
      <c r="B56" t="s">
        <v>50</v>
      </c>
      <c r="C56" s="12" t="s">
        <v>113</v>
      </c>
      <c r="D56" s="1">
        <f t="shared" si="17"/>
        <v>97.2</v>
      </c>
      <c r="E56" s="1">
        <f t="shared" si="18"/>
        <v>72.010000000000005</v>
      </c>
      <c r="F56" s="1">
        <f t="shared" si="19"/>
        <v>42.65</v>
      </c>
      <c r="G56" s="1">
        <f t="shared" si="20"/>
        <v>21.22</v>
      </c>
      <c r="H56" s="1">
        <v>25</v>
      </c>
      <c r="I56" s="1">
        <v>30</v>
      </c>
      <c r="J56" s="1">
        <v>25</v>
      </c>
      <c r="K56" s="1">
        <v>20</v>
      </c>
      <c r="L56" s="7"/>
      <c r="M56" s="7"/>
      <c r="N56" s="7"/>
      <c r="O56" s="7"/>
    </row>
    <row r="57" spans="2:22" x14ac:dyDescent="0.25">
      <c r="B57" t="s">
        <v>71</v>
      </c>
      <c r="C57" s="12" t="s">
        <v>77</v>
      </c>
      <c r="D57" s="1">
        <f t="shared" si="17"/>
        <v>40.799999999999997</v>
      </c>
      <c r="E57" s="1">
        <f t="shared" si="18"/>
        <v>62.98</v>
      </c>
      <c r="F57" s="1">
        <f t="shared" si="19"/>
        <v>35.979999999999997</v>
      </c>
      <c r="G57" s="1">
        <f t="shared" si="20"/>
        <v>16.61</v>
      </c>
      <c r="H57" s="1"/>
      <c r="I57" s="1"/>
      <c r="J57" s="1"/>
      <c r="K57" s="1"/>
      <c r="L57" s="7"/>
      <c r="M57" s="7">
        <f>E57*R41</f>
        <v>170.04599999999999</v>
      </c>
      <c r="N57" s="7"/>
      <c r="O57" s="7"/>
    </row>
    <row r="58" spans="2:22" x14ac:dyDescent="0.25">
      <c r="B58" t="s">
        <v>55</v>
      </c>
      <c r="C58" s="12" t="s">
        <v>113</v>
      </c>
      <c r="D58" s="1">
        <f t="shared" si="17"/>
        <v>63</v>
      </c>
      <c r="E58" s="1">
        <f t="shared" si="18"/>
        <v>54.5</v>
      </c>
      <c r="F58" s="1">
        <f t="shared" si="19"/>
        <v>27.17</v>
      </c>
      <c r="G58" s="1">
        <f t="shared" si="20"/>
        <v>9.69</v>
      </c>
      <c r="H58" s="1">
        <v>50</v>
      </c>
      <c r="I58" s="1">
        <v>30</v>
      </c>
      <c r="J58" s="1">
        <v>15</v>
      </c>
      <c r="K58" s="1">
        <v>5</v>
      </c>
      <c r="L58" s="7"/>
      <c r="M58" s="7"/>
      <c r="N58" s="7"/>
      <c r="O58" s="7"/>
    </row>
    <row r="59" spans="2:22" x14ac:dyDescent="0.25">
      <c r="B59" t="s">
        <v>59</v>
      </c>
      <c r="C59" t="s">
        <v>113</v>
      </c>
      <c r="D59" s="1">
        <f t="shared" si="17"/>
        <v>70.2</v>
      </c>
      <c r="E59" s="1">
        <f t="shared" si="18"/>
        <v>46.51</v>
      </c>
      <c r="F59" s="1">
        <f t="shared" si="19"/>
        <v>23.62</v>
      </c>
      <c r="G59" s="1">
        <f t="shared" si="20"/>
        <v>7.9</v>
      </c>
      <c r="H59" s="1">
        <v>50</v>
      </c>
      <c r="I59" s="1">
        <v>30</v>
      </c>
      <c r="J59" s="1">
        <v>15</v>
      </c>
      <c r="K59" s="1">
        <v>5</v>
      </c>
      <c r="L59" s="7"/>
      <c r="M59" s="7"/>
      <c r="N59" s="7"/>
      <c r="O59" s="7"/>
    </row>
    <row r="60" spans="2:22" x14ac:dyDescent="0.25">
      <c r="B60" t="s">
        <v>70</v>
      </c>
      <c r="C60" t="s">
        <v>75</v>
      </c>
      <c r="D60" s="1">
        <f t="shared" si="17"/>
        <v>46.31</v>
      </c>
      <c r="E60" s="1">
        <f t="shared" si="18"/>
        <v>35.14</v>
      </c>
      <c r="F60" s="1">
        <f t="shared" si="19"/>
        <v>18.899999999999999</v>
      </c>
      <c r="G60" s="1">
        <f t="shared" si="20"/>
        <v>5.9</v>
      </c>
      <c r="H60" s="1"/>
      <c r="I60" s="1"/>
      <c r="J60" s="1"/>
      <c r="K60" s="1"/>
      <c r="L60" s="7">
        <f>D60*R40</f>
        <v>263.96700000000004</v>
      </c>
      <c r="M60" s="7"/>
      <c r="N60" s="7"/>
      <c r="O60" s="7"/>
    </row>
    <row r="61" spans="2:22" x14ac:dyDescent="0.25">
      <c r="B61" t="s">
        <v>60</v>
      </c>
      <c r="C61" t="s">
        <v>113</v>
      </c>
      <c r="D61" s="1">
        <f t="shared" si="17"/>
        <v>36.67</v>
      </c>
      <c r="E61" s="1">
        <f t="shared" si="18"/>
        <v>28</v>
      </c>
      <c r="F61" s="1">
        <f t="shared" si="19"/>
        <v>14.5</v>
      </c>
      <c r="G61" s="1">
        <f t="shared" si="20"/>
        <v>4.24</v>
      </c>
      <c r="H61" s="1">
        <v>50</v>
      </c>
      <c r="I61" s="1">
        <v>30</v>
      </c>
      <c r="J61" s="1">
        <v>15</v>
      </c>
      <c r="K61" s="1">
        <v>5</v>
      </c>
      <c r="L61" s="7"/>
      <c r="M61" s="7"/>
      <c r="N61" s="7"/>
      <c r="O61" s="7"/>
    </row>
    <row r="62" spans="2:22" x14ac:dyDescent="0.25">
      <c r="B62" t="s">
        <v>68</v>
      </c>
      <c r="C62" t="s">
        <v>113</v>
      </c>
      <c r="D62" s="1">
        <f t="shared" si="17"/>
        <v>34.200000000000003</v>
      </c>
      <c r="E62" s="1">
        <f t="shared" si="18"/>
        <v>21.64</v>
      </c>
      <c r="F62" s="1">
        <f t="shared" si="19"/>
        <v>10</v>
      </c>
      <c r="G62" s="1">
        <f t="shared" si="20"/>
        <v>3.82</v>
      </c>
      <c r="H62" s="1">
        <v>50</v>
      </c>
      <c r="I62" s="1">
        <v>30</v>
      </c>
      <c r="J62" s="1">
        <v>15</v>
      </c>
      <c r="K62" s="1">
        <v>5</v>
      </c>
      <c r="L62" s="7"/>
      <c r="M62" s="7"/>
      <c r="N62" s="7"/>
      <c r="O62" s="7"/>
    </row>
    <row r="63" spans="2:22" x14ac:dyDescent="0.25">
      <c r="B63" t="s">
        <v>56</v>
      </c>
      <c r="C63" t="s">
        <v>113</v>
      </c>
      <c r="D63" s="1">
        <f t="shared" si="17"/>
        <v>13.5</v>
      </c>
      <c r="E63" s="1">
        <f t="shared" si="18"/>
        <v>10.01</v>
      </c>
      <c r="F63" s="1">
        <f t="shared" si="19"/>
        <v>5.81</v>
      </c>
      <c r="G63" s="1">
        <f t="shared" si="20"/>
        <v>1.93</v>
      </c>
      <c r="H63" s="1">
        <v>50</v>
      </c>
      <c r="I63" s="1">
        <v>30</v>
      </c>
      <c r="J63" s="1">
        <v>15</v>
      </c>
      <c r="K63" s="1">
        <v>5</v>
      </c>
      <c r="L63" s="7"/>
      <c r="M63" s="7"/>
      <c r="N63" s="7"/>
      <c r="O63" s="7"/>
    </row>
    <row r="64" spans="2:22" x14ac:dyDescent="0.25">
      <c r="B64" t="s">
        <v>63</v>
      </c>
      <c r="C64" t="s">
        <v>113</v>
      </c>
      <c r="D64" s="1">
        <v>2.4</v>
      </c>
      <c r="E64" s="1">
        <v>2.4</v>
      </c>
      <c r="F64" s="1">
        <v>40.799999999999997</v>
      </c>
      <c r="G64" s="1">
        <v>2.4</v>
      </c>
      <c r="H64">
        <v>5</v>
      </c>
      <c r="I64">
        <v>5</v>
      </c>
      <c r="J64">
        <v>85</v>
      </c>
      <c r="K64">
        <v>5</v>
      </c>
      <c r="L64" s="7"/>
      <c r="M64" s="7"/>
      <c r="N64" s="7"/>
      <c r="O64" s="7"/>
    </row>
    <row r="65" spans="2:23" x14ac:dyDescent="0.25">
      <c r="B65" t="s">
        <v>92</v>
      </c>
      <c r="H65" s="7">
        <f>SUM(H40:H64)</f>
        <v>355</v>
      </c>
      <c r="I65" s="7">
        <f t="shared" ref="I65:O65" si="21">SUM(I40:I64)</f>
        <v>280</v>
      </c>
      <c r="J65" s="7">
        <f t="shared" si="21"/>
        <v>275</v>
      </c>
      <c r="K65" s="7">
        <f t="shared" si="21"/>
        <v>590</v>
      </c>
      <c r="L65" s="7">
        <f t="shared" si="21"/>
        <v>1235.133</v>
      </c>
      <c r="M65" s="7">
        <f t="shared" si="21"/>
        <v>967.03199999999993</v>
      </c>
      <c r="N65" s="7">
        <f t="shared" si="21"/>
        <v>643.4670000000001</v>
      </c>
      <c r="O65" s="7">
        <f t="shared" si="21"/>
        <v>471.00200000000001</v>
      </c>
    </row>
    <row r="66" spans="2:23" x14ac:dyDescent="0.25">
      <c r="L66" s="7"/>
      <c r="M66" s="7"/>
      <c r="N66" s="7"/>
      <c r="O66" s="7"/>
    </row>
    <row r="68" spans="2:23" ht="18.75" x14ac:dyDescent="0.3">
      <c r="C68" s="11" t="s">
        <v>40</v>
      </c>
    </row>
    <row r="71" spans="2:23" x14ac:dyDescent="0.25">
      <c r="B71" s="3" t="s">
        <v>48</v>
      </c>
      <c r="C71" s="3" t="s">
        <v>73</v>
      </c>
      <c r="D71" t="s">
        <v>82</v>
      </c>
      <c r="E71" t="s">
        <v>83</v>
      </c>
      <c r="F71" t="s">
        <v>84</v>
      </c>
      <c r="G71" t="s">
        <v>85</v>
      </c>
      <c r="H71" t="s">
        <v>78</v>
      </c>
      <c r="I71" t="s">
        <v>79</v>
      </c>
      <c r="J71" t="s">
        <v>80</v>
      </c>
      <c r="K71" t="s">
        <v>81</v>
      </c>
      <c r="L71" t="s">
        <v>87</v>
      </c>
      <c r="M71" t="s">
        <v>88</v>
      </c>
      <c r="N71" t="s">
        <v>89</v>
      </c>
      <c r="O71" t="s">
        <v>90</v>
      </c>
      <c r="R71" s="3" t="s">
        <v>99</v>
      </c>
      <c r="S71" s="3" t="s">
        <v>111</v>
      </c>
      <c r="T71" s="3" t="s">
        <v>101</v>
      </c>
      <c r="U71" s="3" t="s">
        <v>102</v>
      </c>
      <c r="V71" s="3" t="s">
        <v>36</v>
      </c>
      <c r="W71" s="3" t="s">
        <v>91</v>
      </c>
    </row>
    <row r="72" spans="2:23" x14ac:dyDescent="0.25">
      <c r="B72" t="s">
        <v>64</v>
      </c>
      <c r="C72" s="12" t="s">
        <v>74</v>
      </c>
      <c r="D72" s="1"/>
      <c r="E72" s="1"/>
      <c r="F72" s="1"/>
      <c r="G72" s="1">
        <f>G40</f>
        <v>277.06</v>
      </c>
      <c r="H72" s="1"/>
      <c r="I72" s="1"/>
      <c r="J72" s="1"/>
      <c r="K72" s="1"/>
      <c r="L72" s="7"/>
      <c r="M72" s="7"/>
      <c r="N72" s="7"/>
      <c r="O72" s="7">
        <f>G72*R75</f>
        <v>471.00200000000001</v>
      </c>
      <c r="Q72" t="s">
        <v>38</v>
      </c>
      <c r="R72" s="1">
        <v>5.7</v>
      </c>
      <c r="S72" s="8">
        <f>L97*240</f>
        <v>213123.45600000003</v>
      </c>
      <c r="T72" s="8">
        <f>S72*0.9</f>
        <v>191811.11040000003</v>
      </c>
      <c r="U72" s="8">
        <f>S72*1.1</f>
        <v>234435.80160000006</v>
      </c>
      <c r="V72" s="8">
        <v>300500</v>
      </c>
      <c r="W72" t="s">
        <v>109</v>
      </c>
    </row>
    <row r="73" spans="2:23" x14ac:dyDescent="0.25">
      <c r="B73" t="s">
        <v>57</v>
      </c>
      <c r="C73" s="12" t="s">
        <v>74</v>
      </c>
      <c r="D73" s="1"/>
      <c r="E73" s="1"/>
      <c r="F73" s="1"/>
      <c r="G73" s="1">
        <f t="shared" ref="G73" si="22">G41</f>
        <v>198.46</v>
      </c>
      <c r="H73" s="1"/>
      <c r="I73" s="1"/>
      <c r="J73" s="1"/>
      <c r="K73" s="1"/>
      <c r="L73" s="7"/>
      <c r="M73" s="7"/>
      <c r="N73" s="7"/>
      <c r="O73" s="7">
        <f>G73*R75</f>
        <v>337.38200000000001</v>
      </c>
      <c r="Q73" t="s">
        <v>77</v>
      </c>
      <c r="R73" s="1">
        <v>2.7</v>
      </c>
      <c r="S73" s="8">
        <f>M97*240</f>
        <v>232087.67999999999</v>
      </c>
      <c r="T73" s="8">
        <f>S73*0.9</f>
        <v>208878.91200000001</v>
      </c>
      <c r="U73" s="8">
        <f>S73*1.1</f>
        <v>255296.448</v>
      </c>
      <c r="V73" s="8">
        <v>241075</v>
      </c>
      <c r="W73" t="s">
        <v>42</v>
      </c>
    </row>
    <row r="74" spans="2:23" x14ac:dyDescent="0.25">
      <c r="B74" t="s">
        <v>54</v>
      </c>
      <c r="C74" s="12" t="s">
        <v>113</v>
      </c>
      <c r="D74" s="1">
        <f>D42+H42/100</f>
        <v>139.91000000000003</v>
      </c>
      <c r="E74" s="1">
        <f>E42+I42/100</f>
        <v>131.82000000000002</v>
      </c>
      <c r="F74" s="1">
        <f>F42+J42/100</f>
        <v>96.49</v>
      </c>
      <c r="G74" s="1">
        <f>G42+K42/100</f>
        <v>280.19</v>
      </c>
      <c r="H74" s="1">
        <v>5</v>
      </c>
      <c r="I74" s="1">
        <v>5</v>
      </c>
      <c r="J74" s="1">
        <v>5</v>
      </c>
      <c r="K74" s="1">
        <v>85</v>
      </c>
      <c r="L74" s="7"/>
      <c r="M74" s="7"/>
      <c r="N74" s="7"/>
      <c r="O74" s="7"/>
      <c r="Q74" t="s">
        <v>76</v>
      </c>
      <c r="R74" s="1">
        <v>3.7</v>
      </c>
      <c r="S74" s="8">
        <f>N97*240</f>
        <v>73322.16</v>
      </c>
      <c r="T74" s="8">
        <f>S74*0.9</f>
        <v>65989.944000000003</v>
      </c>
      <c r="U74" s="8">
        <f>S74*1.1</f>
        <v>80654.376000000004</v>
      </c>
      <c r="V74" s="8">
        <v>148111</v>
      </c>
      <c r="W74" t="s">
        <v>109</v>
      </c>
    </row>
    <row r="75" spans="2:23" x14ac:dyDescent="0.25">
      <c r="B75" t="s">
        <v>62</v>
      </c>
      <c r="C75" s="12" t="s">
        <v>113</v>
      </c>
      <c r="D75" s="1">
        <f t="shared" ref="D75:D95" si="23">D43+H43/100</f>
        <v>107.57</v>
      </c>
      <c r="E75" s="1">
        <f t="shared" ref="E75:E95" si="24">E43+I43/100</f>
        <v>129.27000000000001</v>
      </c>
      <c r="F75" s="1">
        <f t="shared" ref="F75:F96" si="25">F43+J43/100</f>
        <v>94.11999999999999</v>
      </c>
      <c r="G75" s="1">
        <f t="shared" ref="G75:G96" si="26">G43+K43/100</f>
        <v>250.23</v>
      </c>
      <c r="H75" s="1">
        <v>5</v>
      </c>
      <c r="I75" s="1">
        <v>5</v>
      </c>
      <c r="J75" s="1">
        <v>5</v>
      </c>
      <c r="K75" s="1">
        <v>85</v>
      </c>
      <c r="L75" s="7"/>
      <c r="M75" s="7"/>
      <c r="N75" s="7"/>
      <c r="O75" s="7"/>
      <c r="Q75" t="s">
        <v>37</v>
      </c>
      <c r="R75" s="1">
        <v>1.7</v>
      </c>
      <c r="S75" s="8">
        <f>O97*240</f>
        <v>194012.16</v>
      </c>
      <c r="T75" s="8">
        <f>S75*0.9</f>
        <v>174610.94400000002</v>
      </c>
      <c r="U75" s="8">
        <f>S75*1.1</f>
        <v>213413.37600000002</v>
      </c>
      <c r="V75" s="8">
        <v>120899</v>
      </c>
      <c r="W75" t="s">
        <v>110</v>
      </c>
    </row>
    <row r="76" spans="2:23" x14ac:dyDescent="0.25">
      <c r="B76" t="s">
        <v>52</v>
      </c>
      <c r="C76" s="12" t="s">
        <v>113</v>
      </c>
      <c r="D76" s="1">
        <f t="shared" si="23"/>
        <v>137.21</v>
      </c>
      <c r="E76" s="1">
        <f t="shared" si="24"/>
        <v>128.09</v>
      </c>
      <c r="F76" s="1">
        <f t="shared" si="25"/>
        <v>93.899999999999991</v>
      </c>
      <c r="G76" s="1">
        <f t="shared" si="26"/>
        <v>229.10999999999999</v>
      </c>
      <c r="H76" s="1">
        <v>5</v>
      </c>
      <c r="I76" s="1">
        <v>5</v>
      </c>
      <c r="J76" s="1">
        <v>5</v>
      </c>
      <c r="K76" s="1">
        <v>85</v>
      </c>
      <c r="L76" s="7"/>
      <c r="M76" s="7"/>
      <c r="N76" s="7"/>
      <c r="O76" s="7"/>
      <c r="V76" s="8"/>
    </row>
    <row r="77" spans="2:23" x14ac:dyDescent="0.25">
      <c r="B77" t="s">
        <v>65</v>
      </c>
      <c r="C77" s="12" t="s">
        <v>113</v>
      </c>
      <c r="D77" s="1">
        <f t="shared" si="23"/>
        <v>105.47</v>
      </c>
      <c r="E77" s="1">
        <f t="shared" si="24"/>
        <v>126.46</v>
      </c>
      <c r="F77" s="1">
        <f t="shared" si="25"/>
        <v>91.94</v>
      </c>
      <c r="G77" s="1">
        <f t="shared" si="26"/>
        <v>199.26999999999998</v>
      </c>
      <c r="H77" s="1">
        <v>5</v>
      </c>
      <c r="I77" s="1">
        <v>5</v>
      </c>
      <c r="J77" s="1">
        <v>5</v>
      </c>
      <c r="K77" s="1">
        <v>85</v>
      </c>
      <c r="L77" s="7"/>
      <c r="M77" s="7"/>
      <c r="N77" s="7"/>
      <c r="O77" s="7"/>
    </row>
    <row r="78" spans="2:23" x14ac:dyDescent="0.25">
      <c r="B78" t="s">
        <v>69</v>
      </c>
      <c r="C78" s="12" t="s">
        <v>75</v>
      </c>
      <c r="D78" s="1">
        <f>D46*0.9</f>
        <v>53.783999999999999</v>
      </c>
      <c r="E78" s="1">
        <f t="shared" si="24"/>
        <v>122.69</v>
      </c>
      <c r="F78" s="1">
        <f t="shared" si="25"/>
        <v>89.24</v>
      </c>
      <c r="G78" s="1">
        <f t="shared" si="26"/>
        <v>176.17</v>
      </c>
      <c r="H78" s="1"/>
      <c r="I78" s="1"/>
      <c r="J78" s="1"/>
      <c r="K78" s="1"/>
      <c r="L78" s="7">
        <f>D78*R72</f>
        <v>306.56880000000001</v>
      </c>
      <c r="M78" s="7"/>
      <c r="N78" s="7"/>
      <c r="O78" s="7"/>
    </row>
    <row r="79" spans="2:23" x14ac:dyDescent="0.25">
      <c r="B79" t="s">
        <v>61</v>
      </c>
      <c r="C79" s="12" t="s">
        <v>76</v>
      </c>
      <c r="D79" s="1">
        <f t="shared" si="23"/>
        <v>59.04</v>
      </c>
      <c r="E79" s="1">
        <f t="shared" si="24"/>
        <v>117.24</v>
      </c>
      <c r="F79" s="1">
        <f t="shared" si="25"/>
        <v>82.57</v>
      </c>
      <c r="G79" s="1">
        <f t="shared" si="26"/>
        <v>104.95</v>
      </c>
      <c r="H79" s="1"/>
      <c r="I79" s="1"/>
      <c r="J79" s="1"/>
      <c r="K79" s="1"/>
      <c r="L79" s="7"/>
      <c r="M79" s="7"/>
      <c r="N79" s="7">
        <f>F79*R74</f>
        <v>305.50900000000001</v>
      </c>
      <c r="O79" s="7"/>
    </row>
    <row r="80" spans="2:23" x14ac:dyDescent="0.25">
      <c r="B80" t="s">
        <v>86</v>
      </c>
      <c r="C80" s="12" t="s">
        <v>113</v>
      </c>
      <c r="D80" s="1">
        <f t="shared" si="23"/>
        <v>131.85999999999999</v>
      </c>
      <c r="E80" s="1">
        <f t="shared" si="24"/>
        <v>122.38000000000001</v>
      </c>
      <c r="F80" s="1">
        <f t="shared" si="25"/>
        <v>87.22</v>
      </c>
      <c r="G80" s="1">
        <f t="shared" si="26"/>
        <v>126.63</v>
      </c>
      <c r="H80" s="1">
        <v>10</v>
      </c>
      <c r="I80" s="1">
        <v>15</v>
      </c>
      <c r="J80" s="1">
        <v>15</v>
      </c>
      <c r="K80" s="1">
        <v>60</v>
      </c>
      <c r="L80" s="7"/>
      <c r="M80" s="7"/>
      <c r="N80" s="7"/>
      <c r="O80" s="7"/>
      <c r="R80" s="10"/>
    </row>
    <row r="81" spans="2:22" x14ac:dyDescent="0.25">
      <c r="B81" t="s">
        <v>53</v>
      </c>
      <c r="C81" s="12" t="s">
        <v>113</v>
      </c>
      <c r="D81" s="1">
        <f t="shared" si="23"/>
        <v>100.05999999999999</v>
      </c>
      <c r="E81" s="1">
        <f t="shared" si="24"/>
        <v>117.77000000000001</v>
      </c>
      <c r="F81" s="1">
        <f t="shared" si="25"/>
        <v>82.990000000000009</v>
      </c>
      <c r="G81" s="1">
        <f t="shared" si="26"/>
        <v>106.11</v>
      </c>
      <c r="H81" s="1">
        <v>10</v>
      </c>
      <c r="I81" s="1">
        <v>15</v>
      </c>
      <c r="J81" s="1">
        <v>15</v>
      </c>
      <c r="K81" s="1">
        <v>60</v>
      </c>
      <c r="L81" s="7"/>
      <c r="M81" s="7"/>
      <c r="N81" s="7"/>
      <c r="O81" s="7"/>
      <c r="R81" s="3" t="s">
        <v>112</v>
      </c>
      <c r="S81" s="3" t="s">
        <v>41</v>
      </c>
      <c r="T81" s="3" t="s">
        <v>39</v>
      </c>
      <c r="U81" s="3" t="s">
        <v>93</v>
      </c>
      <c r="V81" s="3" t="s">
        <v>105</v>
      </c>
    </row>
    <row r="82" spans="2:22" x14ac:dyDescent="0.25">
      <c r="B82" t="s">
        <v>72</v>
      </c>
      <c r="C82" s="12" t="s">
        <v>77</v>
      </c>
      <c r="D82" s="1">
        <f t="shared" si="23"/>
        <v>56.16</v>
      </c>
      <c r="E82" s="1">
        <f t="shared" si="24"/>
        <v>111.35</v>
      </c>
      <c r="F82" s="1">
        <f t="shared" si="25"/>
        <v>89.57</v>
      </c>
      <c r="G82" s="1">
        <f t="shared" si="26"/>
        <v>88.82</v>
      </c>
      <c r="H82" s="1"/>
      <c r="I82" s="1"/>
      <c r="J82" s="1"/>
      <c r="K82" s="1"/>
      <c r="L82" s="7"/>
      <c r="M82" s="7">
        <f>E82*R73</f>
        <v>300.64499999999998</v>
      </c>
      <c r="N82" s="7"/>
      <c r="O82" s="7"/>
      <c r="Q82" t="s">
        <v>38</v>
      </c>
      <c r="R82" s="8">
        <f>V72</f>
        <v>300500</v>
      </c>
      <c r="S82" s="8">
        <f>H97</f>
        <v>400</v>
      </c>
      <c r="T82" s="8">
        <f>R82*0.002</f>
        <v>601</v>
      </c>
      <c r="U82" s="8">
        <f>L97</f>
        <v>888.01440000000014</v>
      </c>
      <c r="V82" s="8">
        <f>R82+T82+S82-U82</f>
        <v>300612.98560000001</v>
      </c>
    </row>
    <row r="83" spans="2:22" x14ac:dyDescent="0.25">
      <c r="B83" t="s">
        <v>51</v>
      </c>
      <c r="C83" s="12" t="s">
        <v>77</v>
      </c>
      <c r="D83" s="1">
        <f t="shared" si="23"/>
        <v>54.72</v>
      </c>
      <c r="E83" s="1">
        <f t="shared" si="24"/>
        <v>103.06</v>
      </c>
      <c r="F83" s="1">
        <f t="shared" si="25"/>
        <v>71.17</v>
      </c>
      <c r="G83" s="1">
        <f t="shared" si="26"/>
        <v>66.23</v>
      </c>
      <c r="H83" s="1"/>
      <c r="I83" s="1"/>
      <c r="J83" s="1"/>
      <c r="K83" s="1"/>
      <c r="L83" s="7"/>
      <c r="M83" s="7">
        <f>E83*R73</f>
        <v>278.262</v>
      </c>
      <c r="N83" s="7"/>
      <c r="O83" s="7"/>
      <c r="Q83" t="s">
        <v>77</v>
      </c>
      <c r="R83" s="8">
        <f>V73</f>
        <v>241075</v>
      </c>
      <c r="S83" s="8">
        <f>I97</f>
        <v>305</v>
      </c>
      <c r="T83" s="8">
        <f>R83*0.002</f>
        <v>482.15000000000003</v>
      </c>
      <c r="U83" s="8">
        <f>M97</f>
        <v>967.03199999999993</v>
      </c>
      <c r="V83" s="8">
        <f>R83+T83+S83-U83</f>
        <v>240895.11799999999</v>
      </c>
    </row>
    <row r="84" spans="2:22" x14ac:dyDescent="0.25">
      <c r="B84" t="s">
        <v>67</v>
      </c>
      <c r="C84" s="12" t="s">
        <v>113</v>
      </c>
      <c r="D84" s="1">
        <f t="shared" si="23"/>
        <v>121.05999999999999</v>
      </c>
      <c r="E84" s="1">
        <f t="shared" si="24"/>
        <v>104.99000000000001</v>
      </c>
      <c r="F84" s="1">
        <f t="shared" si="25"/>
        <v>69.42</v>
      </c>
      <c r="G84" s="1">
        <f t="shared" si="26"/>
        <v>55.58</v>
      </c>
      <c r="H84" s="1">
        <v>10</v>
      </c>
      <c r="I84" s="1">
        <v>15</v>
      </c>
      <c r="J84" s="1">
        <v>15</v>
      </c>
      <c r="K84" s="1">
        <v>60</v>
      </c>
      <c r="L84" s="7"/>
      <c r="M84" s="7"/>
      <c r="N84" s="7"/>
      <c r="O84" s="7"/>
      <c r="Q84" t="s">
        <v>76</v>
      </c>
      <c r="R84" s="8">
        <f>V74</f>
        <v>148111</v>
      </c>
      <c r="S84" s="8">
        <f>J97</f>
        <v>205</v>
      </c>
      <c r="T84" s="8">
        <f>R84*0.002</f>
        <v>296.22199999999998</v>
      </c>
      <c r="U84" s="8">
        <f>N97</f>
        <v>305.50900000000001</v>
      </c>
      <c r="V84" s="8">
        <f>R84+T84+S84-U84</f>
        <v>148306.71300000002</v>
      </c>
    </row>
    <row r="85" spans="2:22" x14ac:dyDescent="0.25">
      <c r="B85" t="s">
        <v>58</v>
      </c>
      <c r="C85" s="12" t="s">
        <v>113</v>
      </c>
      <c r="D85" s="1">
        <f t="shared" si="23"/>
        <v>92.65</v>
      </c>
      <c r="E85" s="1">
        <f t="shared" si="24"/>
        <v>100.84</v>
      </c>
      <c r="F85" s="1">
        <f t="shared" si="25"/>
        <v>66.790000000000006</v>
      </c>
      <c r="G85" s="1">
        <f t="shared" si="26"/>
        <v>40.340000000000003</v>
      </c>
      <c r="H85" s="1">
        <v>25</v>
      </c>
      <c r="I85" s="1">
        <v>30</v>
      </c>
      <c r="J85" s="1">
        <v>25</v>
      </c>
      <c r="K85" s="1">
        <v>20</v>
      </c>
      <c r="L85" s="7"/>
      <c r="M85" s="7"/>
      <c r="N85" s="7"/>
      <c r="O85" s="7"/>
      <c r="Q85" t="s">
        <v>37</v>
      </c>
      <c r="R85" s="8">
        <f>V75</f>
        <v>120899</v>
      </c>
      <c r="S85" s="8">
        <f>K97</f>
        <v>590</v>
      </c>
      <c r="T85" s="8">
        <f>R85*0.002</f>
        <v>241.798</v>
      </c>
      <c r="U85" s="8">
        <f>O97</f>
        <v>808.38400000000001</v>
      </c>
      <c r="V85" s="8">
        <f>R85+T85+S85-U85</f>
        <v>120922.41399999999</v>
      </c>
    </row>
    <row r="86" spans="2:22" x14ac:dyDescent="0.25">
      <c r="B86" t="s">
        <v>66</v>
      </c>
      <c r="C86" s="12" t="s">
        <v>75</v>
      </c>
      <c r="D86" s="1">
        <f>D54*0.9</f>
        <v>99.558000000000007</v>
      </c>
      <c r="E86" s="1">
        <f t="shared" si="24"/>
        <v>89.88</v>
      </c>
      <c r="F86" s="1">
        <f t="shared" si="25"/>
        <v>56.93</v>
      </c>
      <c r="G86" s="1">
        <f t="shared" si="26"/>
        <v>32.85</v>
      </c>
      <c r="H86" s="1"/>
      <c r="I86" s="1"/>
      <c r="J86" s="1"/>
      <c r="K86" s="1"/>
      <c r="L86" s="7">
        <f>D86*R72</f>
        <v>567.48060000000009</v>
      </c>
      <c r="M86" s="7"/>
      <c r="N86" s="7"/>
      <c r="O86" s="7"/>
    </row>
    <row r="87" spans="2:22" x14ac:dyDescent="0.25">
      <c r="B87" t="s">
        <v>49</v>
      </c>
      <c r="C87" s="12" t="s">
        <v>77</v>
      </c>
      <c r="D87" s="1">
        <f t="shared" si="23"/>
        <v>46.8</v>
      </c>
      <c r="E87" s="1">
        <f t="shared" si="24"/>
        <v>80.77</v>
      </c>
      <c r="F87" s="1">
        <f t="shared" si="25"/>
        <v>49.25</v>
      </c>
      <c r="G87" s="1">
        <f t="shared" si="26"/>
        <v>26.44</v>
      </c>
      <c r="H87" s="1"/>
      <c r="I87" s="1"/>
      <c r="J87" s="1"/>
      <c r="K87" s="1"/>
      <c r="L87" s="7"/>
      <c r="M87" s="7">
        <f>E87*R73</f>
        <v>218.07900000000001</v>
      </c>
      <c r="N87" s="7"/>
      <c r="O87" s="7"/>
    </row>
    <row r="88" spans="2:22" x14ac:dyDescent="0.25">
      <c r="B88" t="s">
        <v>50</v>
      </c>
      <c r="C88" s="12" t="s">
        <v>113</v>
      </c>
      <c r="D88" s="1">
        <f t="shared" si="23"/>
        <v>97.45</v>
      </c>
      <c r="E88" s="1">
        <f t="shared" si="24"/>
        <v>72.31</v>
      </c>
      <c r="F88" s="1">
        <f t="shared" si="25"/>
        <v>42.9</v>
      </c>
      <c r="G88" s="1">
        <f t="shared" si="26"/>
        <v>21.419999999999998</v>
      </c>
      <c r="H88" s="1">
        <v>25</v>
      </c>
      <c r="I88" s="1">
        <v>30</v>
      </c>
      <c r="J88" s="1">
        <v>25</v>
      </c>
      <c r="K88" s="1">
        <v>20</v>
      </c>
      <c r="L88" s="7"/>
      <c r="M88" s="7"/>
      <c r="N88" s="7"/>
      <c r="O88" s="7"/>
    </row>
    <row r="89" spans="2:22" x14ac:dyDescent="0.25">
      <c r="B89" t="s">
        <v>71</v>
      </c>
      <c r="C89" s="12" t="s">
        <v>77</v>
      </c>
      <c r="D89" s="1">
        <f t="shared" si="23"/>
        <v>40.799999999999997</v>
      </c>
      <c r="E89" s="1">
        <f t="shared" si="24"/>
        <v>62.98</v>
      </c>
      <c r="F89" s="1">
        <f t="shared" si="25"/>
        <v>35.979999999999997</v>
      </c>
      <c r="G89" s="1">
        <f t="shared" si="26"/>
        <v>16.61</v>
      </c>
      <c r="H89" s="1"/>
      <c r="I89" s="1"/>
      <c r="J89" s="1"/>
      <c r="K89" s="1"/>
      <c r="L89" s="7"/>
      <c r="M89" s="7">
        <f>E89*R73</f>
        <v>170.04599999999999</v>
      </c>
      <c r="N89" s="7"/>
      <c r="O89" s="7"/>
    </row>
    <row r="90" spans="2:22" x14ac:dyDescent="0.25">
      <c r="B90" t="s">
        <v>55</v>
      </c>
      <c r="C90" s="12" t="s">
        <v>113</v>
      </c>
      <c r="D90" s="1">
        <f t="shared" si="23"/>
        <v>63.5</v>
      </c>
      <c r="E90" s="1">
        <f t="shared" si="24"/>
        <v>54.8</v>
      </c>
      <c r="F90" s="1">
        <f t="shared" si="25"/>
        <v>27.32</v>
      </c>
      <c r="G90" s="1">
        <f t="shared" si="26"/>
        <v>9.74</v>
      </c>
      <c r="H90" s="1">
        <v>50</v>
      </c>
      <c r="I90" s="1">
        <v>30</v>
      </c>
      <c r="J90" s="1">
        <v>15</v>
      </c>
      <c r="K90" s="1">
        <v>5</v>
      </c>
      <c r="L90" s="7"/>
      <c r="M90" s="7"/>
      <c r="N90" s="7"/>
      <c r="O90" s="7"/>
    </row>
    <row r="91" spans="2:22" x14ac:dyDescent="0.25">
      <c r="B91" t="s">
        <v>59</v>
      </c>
      <c r="C91" t="s">
        <v>113</v>
      </c>
      <c r="D91" s="1">
        <f t="shared" si="23"/>
        <v>70.7</v>
      </c>
      <c r="E91" s="1">
        <f t="shared" si="24"/>
        <v>46.809999999999995</v>
      </c>
      <c r="F91" s="1">
        <f t="shared" si="25"/>
        <v>23.77</v>
      </c>
      <c r="G91" s="1">
        <f t="shared" si="26"/>
        <v>7.95</v>
      </c>
      <c r="H91" s="1">
        <v>50</v>
      </c>
      <c r="I91" s="1">
        <v>30</v>
      </c>
      <c r="J91" s="1">
        <v>15</v>
      </c>
      <c r="K91" s="1">
        <v>5</v>
      </c>
      <c r="L91" s="7"/>
      <c r="M91" s="7"/>
      <c r="N91" s="7"/>
      <c r="O91" s="7"/>
    </row>
    <row r="92" spans="2:22" x14ac:dyDescent="0.25">
      <c r="B92" t="s">
        <v>70</v>
      </c>
      <c r="C92" t="s">
        <v>113</v>
      </c>
      <c r="D92" s="1">
        <f>D60*0.9</f>
        <v>41.679000000000002</v>
      </c>
      <c r="E92" s="1">
        <f t="shared" si="24"/>
        <v>35.14</v>
      </c>
      <c r="F92" s="1">
        <f t="shared" si="25"/>
        <v>18.899999999999999</v>
      </c>
      <c r="G92" s="1">
        <f t="shared" si="26"/>
        <v>5.9</v>
      </c>
      <c r="H92" s="1">
        <v>50</v>
      </c>
      <c r="I92" s="1">
        <v>30</v>
      </c>
      <c r="J92" s="1">
        <v>15</v>
      </c>
      <c r="K92" s="1">
        <v>5</v>
      </c>
      <c r="L92" s="7"/>
      <c r="M92" s="7"/>
      <c r="N92" s="7"/>
      <c r="O92" s="7"/>
    </row>
    <row r="93" spans="2:22" x14ac:dyDescent="0.25">
      <c r="B93" t="s">
        <v>60</v>
      </c>
      <c r="C93" t="s">
        <v>113</v>
      </c>
      <c r="D93" s="1">
        <f t="shared" si="23"/>
        <v>37.17</v>
      </c>
      <c r="E93" s="1">
        <f t="shared" si="24"/>
        <v>28.3</v>
      </c>
      <c r="F93" s="1">
        <f t="shared" si="25"/>
        <v>14.65</v>
      </c>
      <c r="G93" s="1">
        <f t="shared" si="26"/>
        <v>4.29</v>
      </c>
      <c r="H93" s="1">
        <v>50</v>
      </c>
      <c r="I93" s="1">
        <v>30</v>
      </c>
      <c r="J93" s="1">
        <v>15</v>
      </c>
      <c r="K93" s="1">
        <v>5</v>
      </c>
      <c r="L93" s="7"/>
      <c r="M93" s="7"/>
      <c r="N93" s="7"/>
      <c r="O93" s="7"/>
    </row>
    <row r="94" spans="2:22" x14ac:dyDescent="0.25">
      <c r="B94" t="s">
        <v>68</v>
      </c>
      <c r="C94" t="s">
        <v>113</v>
      </c>
      <c r="D94" s="1">
        <f t="shared" si="23"/>
        <v>34.700000000000003</v>
      </c>
      <c r="E94" s="1">
        <f t="shared" si="24"/>
        <v>21.94</v>
      </c>
      <c r="F94" s="1">
        <f t="shared" si="25"/>
        <v>10.15</v>
      </c>
      <c r="G94" s="1">
        <f t="shared" si="26"/>
        <v>3.8699999999999997</v>
      </c>
      <c r="H94" s="1">
        <v>50</v>
      </c>
      <c r="I94" s="1">
        <v>30</v>
      </c>
      <c r="J94" s="1">
        <v>15</v>
      </c>
      <c r="K94" s="1">
        <v>5</v>
      </c>
      <c r="L94" s="7"/>
      <c r="M94" s="7"/>
      <c r="N94" s="7"/>
      <c r="O94" s="7"/>
    </row>
    <row r="95" spans="2:22" x14ac:dyDescent="0.25">
      <c r="B95" t="s">
        <v>56</v>
      </c>
      <c r="C95" t="s">
        <v>113</v>
      </c>
      <c r="D95" s="1">
        <f t="shared" si="23"/>
        <v>14</v>
      </c>
      <c r="E95" s="1">
        <f t="shared" si="24"/>
        <v>10.31</v>
      </c>
      <c r="F95" s="1">
        <f t="shared" si="25"/>
        <v>5.96</v>
      </c>
      <c r="G95" s="1">
        <f t="shared" si="26"/>
        <v>1.98</v>
      </c>
      <c r="H95" s="1">
        <v>50</v>
      </c>
      <c r="I95" s="1">
        <v>30</v>
      </c>
      <c r="J95" s="1">
        <v>15</v>
      </c>
      <c r="K95" s="1">
        <v>5</v>
      </c>
      <c r="L95" s="7"/>
      <c r="M95" s="7"/>
      <c r="N95" s="7"/>
      <c r="O95" s="7"/>
    </row>
    <row r="96" spans="2:22" x14ac:dyDescent="0.25">
      <c r="B96" t="s">
        <v>63</v>
      </c>
      <c r="C96" t="s">
        <v>75</v>
      </c>
      <c r="D96" s="1">
        <f t="shared" ref="D96" si="27">D64+H64/100</f>
        <v>2.4499999999999997</v>
      </c>
      <c r="E96" s="1">
        <f t="shared" ref="E96" si="28">E64+I64/100</f>
        <v>2.4499999999999997</v>
      </c>
      <c r="F96" s="1">
        <f t="shared" si="25"/>
        <v>41.65</v>
      </c>
      <c r="G96" s="1">
        <f t="shared" si="26"/>
        <v>2.4499999999999997</v>
      </c>
      <c r="L96" s="7">
        <f>D96*R72</f>
        <v>13.964999999999998</v>
      </c>
      <c r="M96" s="7"/>
      <c r="N96" s="7"/>
      <c r="O96" s="7"/>
    </row>
    <row r="97" spans="2:23" x14ac:dyDescent="0.25">
      <c r="B97" t="s">
        <v>92</v>
      </c>
      <c r="H97" s="7">
        <f>SUM(H72:H96)</f>
        <v>400</v>
      </c>
      <c r="I97" s="7">
        <f t="shared" ref="I97" si="29">SUM(I72:I96)</f>
        <v>305</v>
      </c>
      <c r="J97" s="7">
        <f t="shared" ref="J97" si="30">SUM(J72:J96)</f>
        <v>205</v>
      </c>
      <c r="K97" s="7">
        <f t="shared" ref="K97" si="31">SUM(K72:K96)</f>
        <v>590</v>
      </c>
      <c r="L97" s="7">
        <f t="shared" ref="L97" si="32">SUM(L72:L96)</f>
        <v>888.01440000000014</v>
      </c>
      <c r="M97" s="7">
        <f t="shared" ref="M97" si="33">SUM(M72:M96)</f>
        <v>967.03199999999993</v>
      </c>
      <c r="N97" s="7">
        <f t="shared" ref="N97" si="34">SUM(N72:N96)</f>
        <v>305.50900000000001</v>
      </c>
      <c r="O97" s="7">
        <f t="shared" ref="O97" si="35">SUM(O72:O96)</f>
        <v>808.38400000000001</v>
      </c>
    </row>
    <row r="98" spans="2:23" x14ac:dyDescent="0.25">
      <c r="L98" s="7"/>
      <c r="M98" s="7"/>
      <c r="N98" s="7"/>
      <c r="O98" s="7"/>
    </row>
    <row r="99" spans="2:23" x14ac:dyDescent="0.25">
      <c r="L99" s="7"/>
      <c r="M99" s="7"/>
      <c r="N99" s="7"/>
      <c r="O99" s="7"/>
    </row>
    <row r="100" spans="2:23" ht="18.75" x14ac:dyDescent="0.3">
      <c r="C100" s="11" t="s">
        <v>43</v>
      </c>
    </row>
    <row r="103" spans="2:23" x14ac:dyDescent="0.25">
      <c r="B103" s="3" t="s">
        <v>48</v>
      </c>
      <c r="C103" s="3" t="s">
        <v>73</v>
      </c>
      <c r="D103" t="s">
        <v>82</v>
      </c>
      <c r="E103" t="s">
        <v>83</v>
      </c>
      <c r="F103" t="s">
        <v>84</v>
      </c>
      <c r="G103" t="s">
        <v>85</v>
      </c>
      <c r="H103" t="s">
        <v>78</v>
      </c>
      <c r="I103" t="s">
        <v>79</v>
      </c>
      <c r="J103" t="s">
        <v>80</v>
      </c>
      <c r="K103" t="s">
        <v>81</v>
      </c>
      <c r="L103" t="s">
        <v>87</v>
      </c>
      <c r="M103" t="s">
        <v>88</v>
      </c>
      <c r="N103" t="s">
        <v>89</v>
      </c>
      <c r="O103" t="s">
        <v>90</v>
      </c>
      <c r="R103" s="3" t="s">
        <v>99</v>
      </c>
      <c r="S103" s="3" t="s">
        <v>111</v>
      </c>
      <c r="T103" s="3" t="s">
        <v>101</v>
      </c>
      <c r="U103" s="3" t="s">
        <v>102</v>
      </c>
      <c r="V103" s="3" t="s">
        <v>36</v>
      </c>
      <c r="W103" s="3" t="s">
        <v>91</v>
      </c>
    </row>
    <row r="104" spans="2:23" x14ac:dyDescent="0.25">
      <c r="B104" t="s">
        <v>64</v>
      </c>
      <c r="C104" s="12" t="s">
        <v>74</v>
      </c>
      <c r="D104" s="1"/>
      <c r="E104" s="1"/>
      <c r="F104" s="1"/>
      <c r="G104" s="1">
        <f>G72</f>
        <v>277.06</v>
      </c>
      <c r="H104" s="1"/>
      <c r="I104" s="1"/>
      <c r="J104" s="1"/>
      <c r="K104" s="1"/>
      <c r="L104" s="7"/>
      <c r="M104" s="7"/>
      <c r="N104" s="7"/>
      <c r="O104" s="7">
        <f>G104*R107</f>
        <v>443.29600000000005</v>
      </c>
      <c r="Q104" t="s">
        <v>38</v>
      </c>
      <c r="R104" s="1">
        <v>5.8</v>
      </c>
      <c r="S104" s="8">
        <f>L129*240</f>
        <v>195176.2176</v>
      </c>
      <c r="T104" s="8">
        <f>S104*0.9</f>
        <v>175658.59583999999</v>
      </c>
      <c r="U104" s="8">
        <f>S104*1.1</f>
        <v>214693.83936000001</v>
      </c>
      <c r="V104" s="8">
        <f>R114</f>
        <v>300612.98560000001</v>
      </c>
      <c r="W104" t="s">
        <v>109</v>
      </c>
    </row>
    <row r="105" spans="2:23" x14ac:dyDescent="0.25">
      <c r="B105" t="s">
        <v>57</v>
      </c>
      <c r="C105" s="12" t="s">
        <v>74</v>
      </c>
      <c r="D105" s="1"/>
      <c r="E105" s="1"/>
      <c r="F105" s="1"/>
      <c r="G105" s="1">
        <f t="shared" ref="G105" si="36">G73</f>
        <v>198.46</v>
      </c>
      <c r="H105" s="1"/>
      <c r="I105" s="1"/>
      <c r="J105" s="1"/>
      <c r="K105" s="1"/>
      <c r="L105" s="7"/>
      <c r="M105" s="7"/>
      <c r="N105" s="7"/>
      <c r="O105" s="7">
        <f>G105*R107</f>
        <v>317.53600000000006</v>
      </c>
      <c r="Q105" t="s">
        <v>77</v>
      </c>
      <c r="R105" s="1">
        <v>2.7</v>
      </c>
      <c r="S105" s="8">
        <f>M129*240</f>
        <v>159932.87999999998</v>
      </c>
      <c r="T105" s="8">
        <f>S105*0.9</f>
        <v>143939.59199999998</v>
      </c>
      <c r="U105" s="8">
        <f>S105*1.1</f>
        <v>175926.16799999998</v>
      </c>
      <c r="V105" s="8">
        <f t="shared" ref="V105:V107" si="37">R115</f>
        <v>240895.11799999999</v>
      </c>
      <c r="W105" t="s">
        <v>109</v>
      </c>
    </row>
    <row r="106" spans="2:23" x14ac:dyDescent="0.25">
      <c r="B106" t="s">
        <v>54</v>
      </c>
      <c r="C106" s="12" t="s">
        <v>113</v>
      </c>
      <c r="D106" s="1">
        <f>D74+H74/100</f>
        <v>139.96000000000004</v>
      </c>
      <c r="E106" s="1">
        <f>E74+I74/100</f>
        <v>131.87000000000003</v>
      </c>
      <c r="F106" s="1">
        <f>F74+J74/100</f>
        <v>96.539999999999992</v>
      </c>
      <c r="G106" s="1">
        <f>G74+K74/100</f>
        <v>281.04000000000002</v>
      </c>
      <c r="H106" s="1">
        <v>5</v>
      </c>
      <c r="I106" s="1">
        <v>5</v>
      </c>
      <c r="J106" s="1">
        <v>5</v>
      </c>
      <c r="K106" s="1">
        <v>85</v>
      </c>
      <c r="L106" s="7"/>
      <c r="M106" s="7"/>
      <c r="N106" s="7"/>
      <c r="O106" s="7"/>
      <c r="Q106" t="s">
        <v>76</v>
      </c>
      <c r="R106" s="1">
        <v>3.8</v>
      </c>
      <c r="S106" s="8">
        <f>N129*240</f>
        <v>75303.839999999997</v>
      </c>
      <c r="T106" s="8">
        <f>S106*0.9</f>
        <v>67773.456000000006</v>
      </c>
      <c r="U106" s="8">
        <f>S106*1.1</f>
        <v>82834.224000000002</v>
      </c>
      <c r="V106" s="8">
        <f t="shared" si="37"/>
        <v>148306.71300000002</v>
      </c>
      <c r="W106" t="s">
        <v>109</v>
      </c>
    </row>
    <row r="107" spans="2:23" x14ac:dyDescent="0.25">
      <c r="B107" t="s">
        <v>62</v>
      </c>
      <c r="C107" s="12" t="s">
        <v>113</v>
      </c>
      <c r="D107" s="1">
        <f t="shared" ref="D107:D109" si="38">D75+H75/100</f>
        <v>107.61999999999999</v>
      </c>
      <c r="E107" s="1">
        <f t="shared" ref="E107:E128" si="39">E75+I75/100</f>
        <v>129.32000000000002</v>
      </c>
      <c r="F107" s="1">
        <f t="shared" ref="F107:F128" si="40">F75+J75/100</f>
        <v>94.169999999999987</v>
      </c>
      <c r="G107" s="1">
        <f t="shared" ref="G107:G128" si="41">G75+K75/100</f>
        <v>251.07999999999998</v>
      </c>
      <c r="H107" s="1">
        <v>5</v>
      </c>
      <c r="I107" s="1">
        <v>5</v>
      </c>
      <c r="J107" s="1">
        <v>5</v>
      </c>
      <c r="K107" s="1">
        <v>85</v>
      </c>
      <c r="L107" s="7"/>
      <c r="M107" s="7"/>
      <c r="N107" s="7"/>
      <c r="O107" s="7"/>
      <c r="Q107" t="s">
        <v>37</v>
      </c>
      <c r="R107" s="1">
        <v>1.6</v>
      </c>
      <c r="S107" s="8">
        <f>O129*240</f>
        <v>182599.68000000002</v>
      </c>
      <c r="T107" s="8">
        <f>S107*0.9</f>
        <v>164339.71200000003</v>
      </c>
      <c r="U107" s="8">
        <f>S107*1.1</f>
        <v>200859.64800000004</v>
      </c>
      <c r="V107" s="8">
        <f t="shared" si="37"/>
        <v>120922.41399999999</v>
      </c>
      <c r="W107" t="s">
        <v>122</v>
      </c>
    </row>
    <row r="108" spans="2:23" x14ac:dyDescent="0.25">
      <c r="B108" t="s">
        <v>52</v>
      </c>
      <c r="C108" s="12" t="s">
        <v>113</v>
      </c>
      <c r="D108" s="1">
        <f t="shared" si="38"/>
        <v>137.26000000000002</v>
      </c>
      <c r="E108" s="1">
        <f t="shared" si="39"/>
        <v>128.14000000000001</v>
      </c>
      <c r="F108" s="1">
        <f t="shared" si="40"/>
        <v>93.949999999999989</v>
      </c>
      <c r="G108" s="1">
        <f t="shared" si="41"/>
        <v>229.95999999999998</v>
      </c>
      <c r="H108" s="1">
        <v>5</v>
      </c>
      <c r="I108" s="1">
        <v>5</v>
      </c>
      <c r="J108" s="1">
        <v>5</v>
      </c>
      <c r="K108" s="1">
        <v>85</v>
      </c>
      <c r="L108" s="7"/>
      <c r="M108" s="7"/>
      <c r="N108" s="7"/>
      <c r="O108" s="7"/>
      <c r="V108" s="8"/>
    </row>
    <row r="109" spans="2:23" x14ac:dyDescent="0.25">
      <c r="B109" t="s">
        <v>65</v>
      </c>
      <c r="C109" s="12" t="s">
        <v>113</v>
      </c>
      <c r="D109" s="1">
        <f t="shared" si="38"/>
        <v>105.52</v>
      </c>
      <c r="E109" s="1">
        <f t="shared" si="39"/>
        <v>126.50999999999999</v>
      </c>
      <c r="F109" s="1">
        <f t="shared" si="40"/>
        <v>91.99</v>
      </c>
      <c r="G109" s="1">
        <f t="shared" si="41"/>
        <v>200.11999999999998</v>
      </c>
      <c r="H109" s="1">
        <v>5</v>
      </c>
      <c r="I109" s="1">
        <v>5</v>
      </c>
      <c r="J109" s="1">
        <v>5</v>
      </c>
      <c r="K109" s="1">
        <v>85</v>
      </c>
      <c r="L109" s="7"/>
      <c r="M109" s="7"/>
      <c r="N109" s="7"/>
      <c r="O109" s="7"/>
    </row>
    <row r="110" spans="2:23" x14ac:dyDescent="0.25">
      <c r="B110" t="s">
        <v>69</v>
      </c>
      <c r="C110" s="12" t="s">
        <v>75</v>
      </c>
      <c r="D110" s="1">
        <f>D78*0.9</f>
        <v>48.4056</v>
      </c>
      <c r="E110" s="1">
        <f t="shared" si="39"/>
        <v>122.69</v>
      </c>
      <c r="F110" s="1">
        <f t="shared" si="40"/>
        <v>89.24</v>
      </c>
      <c r="G110" s="1">
        <f t="shared" si="41"/>
        <v>176.17</v>
      </c>
      <c r="H110" s="1"/>
      <c r="I110" s="1"/>
      <c r="J110" s="1"/>
      <c r="K110" s="1"/>
      <c r="L110" s="7">
        <f>D110*R104</f>
        <v>280.75247999999999</v>
      </c>
      <c r="M110" s="7"/>
      <c r="N110" s="7"/>
      <c r="O110" s="7"/>
    </row>
    <row r="111" spans="2:23" x14ac:dyDescent="0.25">
      <c r="B111" t="s">
        <v>61</v>
      </c>
      <c r="C111" s="12" t="s">
        <v>76</v>
      </c>
      <c r="D111" s="1">
        <f t="shared" ref="D111:D117" si="42">D79+H79/100</f>
        <v>59.04</v>
      </c>
      <c r="E111" s="1">
        <f t="shared" si="39"/>
        <v>117.24</v>
      </c>
      <c r="F111" s="1">
        <f t="shared" si="40"/>
        <v>82.57</v>
      </c>
      <c r="G111" s="1">
        <f t="shared" si="41"/>
        <v>104.95</v>
      </c>
      <c r="H111" s="1"/>
      <c r="I111" s="1"/>
      <c r="J111" s="1"/>
      <c r="K111" s="1"/>
      <c r="L111" s="7"/>
      <c r="M111" s="7"/>
      <c r="N111" s="7">
        <f>F111*R106</f>
        <v>313.76599999999996</v>
      </c>
      <c r="O111" s="7"/>
    </row>
    <row r="112" spans="2:23" x14ac:dyDescent="0.25">
      <c r="B112" t="s">
        <v>86</v>
      </c>
      <c r="C112" s="12" t="s">
        <v>113</v>
      </c>
      <c r="D112" s="1">
        <f t="shared" si="42"/>
        <v>131.95999999999998</v>
      </c>
      <c r="E112" s="1">
        <f t="shared" si="39"/>
        <v>122.53000000000002</v>
      </c>
      <c r="F112" s="1">
        <f t="shared" si="40"/>
        <v>87.37</v>
      </c>
      <c r="G112" s="1">
        <f t="shared" si="41"/>
        <v>127.22999999999999</v>
      </c>
      <c r="H112" s="1">
        <v>10</v>
      </c>
      <c r="I112" s="1">
        <v>15</v>
      </c>
      <c r="J112" s="1">
        <v>15</v>
      </c>
      <c r="K112" s="1">
        <v>60</v>
      </c>
      <c r="L112" s="7"/>
      <c r="M112" s="7"/>
      <c r="N112" s="7"/>
      <c r="O112" s="7"/>
      <c r="R112" s="10"/>
    </row>
    <row r="113" spans="2:22" x14ac:dyDescent="0.25">
      <c r="B113" t="s">
        <v>53</v>
      </c>
      <c r="C113" s="12" t="s">
        <v>113</v>
      </c>
      <c r="D113" s="1">
        <f t="shared" si="42"/>
        <v>100.15999999999998</v>
      </c>
      <c r="E113" s="1">
        <f t="shared" si="39"/>
        <v>117.92000000000002</v>
      </c>
      <c r="F113" s="1">
        <f t="shared" si="40"/>
        <v>83.140000000000015</v>
      </c>
      <c r="G113" s="1">
        <f t="shared" si="41"/>
        <v>106.71</v>
      </c>
      <c r="H113" s="1">
        <v>10</v>
      </c>
      <c r="I113" s="1">
        <v>15</v>
      </c>
      <c r="J113" s="1">
        <v>15</v>
      </c>
      <c r="K113" s="1">
        <v>60</v>
      </c>
      <c r="L113" s="7"/>
      <c r="M113" s="7"/>
      <c r="N113" s="7"/>
      <c r="O113" s="7"/>
      <c r="R113" s="3" t="s">
        <v>112</v>
      </c>
      <c r="S113" s="3" t="s">
        <v>41</v>
      </c>
      <c r="T113" s="3" t="s">
        <v>39</v>
      </c>
      <c r="U113" s="3" t="s">
        <v>93</v>
      </c>
      <c r="V113" s="3" t="s">
        <v>105</v>
      </c>
    </row>
    <row r="114" spans="2:22" x14ac:dyDescent="0.25">
      <c r="B114" t="s">
        <v>72</v>
      </c>
      <c r="C114" s="12" t="s">
        <v>113</v>
      </c>
      <c r="D114" s="1">
        <f t="shared" si="42"/>
        <v>56.16</v>
      </c>
      <c r="E114" s="1">
        <f t="shared" si="39"/>
        <v>111.35</v>
      </c>
      <c r="F114" s="1">
        <f t="shared" si="40"/>
        <v>89.57</v>
      </c>
      <c r="G114" s="1">
        <f t="shared" si="41"/>
        <v>88.82</v>
      </c>
      <c r="H114" s="1">
        <v>10</v>
      </c>
      <c r="I114" s="1">
        <v>15</v>
      </c>
      <c r="J114" s="1">
        <v>15</v>
      </c>
      <c r="K114" s="1">
        <v>60</v>
      </c>
      <c r="L114" s="7"/>
      <c r="M114" s="7"/>
      <c r="N114" s="7"/>
      <c r="O114" s="7"/>
      <c r="Q114" t="s">
        <v>38</v>
      </c>
      <c r="R114" s="8">
        <f>V82</f>
        <v>300612.98560000001</v>
      </c>
      <c r="S114" s="8">
        <f>H129</f>
        <v>385</v>
      </c>
      <c r="T114" s="8">
        <f>R114*0.002</f>
        <v>601.2259712</v>
      </c>
      <c r="U114" s="8">
        <f>L129</f>
        <v>813.23424</v>
      </c>
      <c r="V114" s="8">
        <f>R114+T114+S114-U114</f>
        <v>300785.97733119997</v>
      </c>
    </row>
    <row r="115" spans="2:22" x14ac:dyDescent="0.25">
      <c r="B115" t="s">
        <v>51</v>
      </c>
      <c r="C115" s="12" t="s">
        <v>77</v>
      </c>
      <c r="D115" s="1">
        <f t="shared" si="42"/>
        <v>54.72</v>
      </c>
      <c r="E115" s="1">
        <f t="shared" si="39"/>
        <v>103.06</v>
      </c>
      <c r="F115" s="1">
        <f t="shared" si="40"/>
        <v>71.17</v>
      </c>
      <c r="G115" s="1">
        <f t="shared" si="41"/>
        <v>66.23</v>
      </c>
      <c r="H115" s="1"/>
      <c r="I115" s="1"/>
      <c r="J115" s="1"/>
      <c r="K115" s="1"/>
      <c r="L115" s="7"/>
      <c r="M115" s="7">
        <f>E115*R105</f>
        <v>278.262</v>
      </c>
      <c r="N115" s="7"/>
      <c r="O115" s="7"/>
      <c r="Q115" t="s">
        <v>77</v>
      </c>
      <c r="R115" s="8">
        <f t="shared" ref="R115:R117" si="43">V83</f>
        <v>240895.11799999999</v>
      </c>
      <c r="S115" s="8">
        <f>I129</f>
        <v>320</v>
      </c>
      <c r="T115" s="8">
        <f>R115*0.002</f>
        <v>481.79023599999999</v>
      </c>
      <c r="U115" s="8">
        <f>M129</f>
        <v>666.38699999999994</v>
      </c>
      <c r="V115" s="8">
        <f>R115+T115+S115-U115</f>
        <v>241030.521236</v>
      </c>
    </row>
    <row r="116" spans="2:22" x14ac:dyDescent="0.25">
      <c r="B116" t="s">
        <v>67</v>
      </c>
      <c r="C116" s="12" t="s">
        <v>113</v>
      </c>
      <c r="D116" s="1">
        <f t="shared" si="42"/>
        <v>121.15999999999998</v>
      </c>
      <c r="E116" s="1">
        <f t="shared" si="39"/>
        <v>105.14000000000001</v>
      </c>
      <c r="F116" s="1">
        <f t="shared" si="40"/>
        <v>69.570000000000007</v>
      </c>
      <c r="G116" s="1">
        <f t="shared" si="41"/>
        <v>56.18</v>
      </c>
      <c r="H116" s="1">
        <v>10</v>
      </c>
      <c r="I116" s="1">
        <v>15</v>
      </c>
      <c r="J116" s="1">
        <v>15</v>
      </c>
      <c r="K116" s="1">
        <v>60</v>
      </c>
      <c r="L116" s="7"/>
      <c r="M116" s="7"/>
      <c r="N116" s="7"/>
      <c r="O116" s="7"/>
      <c r="Q116" t="s">
        <v>76</v>
      </c>
      <c r="R116" s="8">
        <f t="shared" si="43"/>
        <v>148306.71300000002</v>
      </c>
      <c r="S116" s="8">
        <f>J129</f>
        <v>230</v>
      </c>
      <c r="T116" s="8">
        <f>R116*0.002</f>
        <v>296.61342600000006</v>
      </c>
      <c r="U116" s="8">
        <f>N129</f>
        <v>313.76599999999996</v>
      </c>
      <c r="V116" s="8">
        <f>R116+T116+S116-U116</f>
        <v>148519.56042600001</v>
      </c>
    </row>
    <row r="117" spans="2:22" x14ac:dyDescent="0.25">
      <c r="B117" t="s">
        <v>58</v>
      </c>
      <c r="C117" s="12" t="s">
        <v>113</v>
      </c>
      <c r="D117" s="1">
        <f t="shared" si="42"/>
        <v>92.9</v>
      </c>
      <c r="E117" s="1">
        <f t="shared" si="39"/>
        <v>101.14</v>
      </c>
      <c r="F117" s="1">
        <f t="shared" si="40"/>
        <v>67.040000000000006</v>
      </c>
      <c r="G117" s="1">
        <f t="shared" si="41"/>
        <v>40.540000000000006</v>
      </c>
      <c r="H117" s="1">
        <v>25</v>
      </c>
      <c r="I117" s="1">
        <v>30</v>
      </c>
      <c r="J117" s="1">
        <v>25</v>
      </c>
      <c r="K117" s="1">
        <v>20</v>
      </c>
      <c r="L117" s="7"/>
      <c r="M117" s="7"/>
      <c r="N117" s="7"/>
      <c r="O117" s="7"/>
      <c r="Q117" t="s">
        <v>37</v>
      </c>
      <c r="R117" s="8">
        <f t="shared" si="43"/>
        <v>120922.41399999999</v>
      </c>
      <c r="S117" s="8">
        <f>K129</f>
        <v>665</v>
      </c>
      <c r="T117" s="8">
        <f>R117*0.002</f>
        <v>241.84482799999998</v>
      </c>
      <c r="U117" s="8">
        <f>O129</f>
        <v>760.83200000000011</v>
      </c>
      <c r="V117" s="8">
        <f>R117+T117+S117-U117</f>
        <v>121068.426828</v>
      </c>
    </row>
    <row r="118" spans="2:22" x14ac:dyDescent="0.25">
      <c r="B118" t="s">
        <v>66</v>
      </c>
      <c r="C118" s="12" t="s">
        <v>75</v>
      </c>
      <c r="D118" s="1">
        <f>D86*0.9</f>
        <v>89.602200000000011</v>
      </c>
      <c r="E118" s="1">
        <f t="shared" si="39"/>
        <v>89.88</v>
      </c>
      <c r="F118" s="1">
        <f t="shared" si="40"/>
        <v>56.93</v>
      </c>
      <c r="G118" s="1">
        <f t="shared" si="41"/>
        <v>32.85</v>
      </c>
      <c r="H118" s="1"/>
      <c r="I118" s="1"/>
      <c r="J118" s="1"/>
      <c r="K118" s="1"/>
      <c r="L118" s="7">
        <f>D118*R104</f>
        <v>519.69276000000002</v>
      </c>
      <c r="M118" s="7"/>
      <c r="N118" s="7"/>
      <c r="O118" s="7"/>
    </row>
    <row r="119" spans="2:22" x14ac:dyDescent="0.25">
      <c r="B119" t="s">
        <v>49</v>
      </c>
      <c r="C119" s="12" t="s">
        <v>77</v>
      </c>
      <c r="D119" s="1">
        <f t="shared" ref="D119:D124" si="44">D87+H87/100</f>
        <v>46.8</v>
      </c>
      <c r="E119" s="1">
        <f t="shared" si="39"/>
        <v>80.77</v>
      </c>
      <c r="F119" s="1">
        <f t="shared" si="40"/>
        <v>49.25</v>
      </c>
      <c r="G119" s="1">
        <f t="shared" si="41"/>
        <v>26.44</v>
      </c>
      <c r="H119" s="1"/>
      <c r="I119" s="1"/>
      <c r="J119" s="1"/>
      <c r="K119" s="1"/>
      <c r="L119" s="7"/>
      <c r="M119" s="7">
        <f>E119*R105</f>
        <v>218.07900000000001</v>
      </c>
      <c r="N119" s="7"/>
      <c r="O119" s="7"/>
    </row>
    <row r="120" spans="2:22" x14ac:dyDescent="0.25">
      <c r="B120" t="s">
        <v>50</v>
      </c>
      <c r="C120" s="12" t="s">
        <v>113</v>
      </c>
      <c r="D120" s="1">
        <f t="shared" si="44"/>
        <v>97.7</v>
      </c>
      <c r="E120" s="1">
        <f t="shared" si="39"/>
        <v>72.61</v>
      </c>
      <c r="F120" s="1">
        <f t="shared" si="40"/>
        <v>43.15</v>
      </c>
      <c r="G120" s="1">
        <f t="shared" si="41"/>
        <v>21.619999999999997</v>
      </c>
      <c r="H120" s="1">
        <v>25</v>
      </c>
      <c r="I120" s="1">
        <v>30</v>
      </c>
      <c r="J120" s="1">
        <v>25</v>
      </c>
      <c r="K120" s="1">
        <v>20</v>
      </c>
      <c r="L120" s="7"/>
      <c r="M120" s="7"/>
      <c r="N120" s="7"/>
      <c r="O120" s="7"/>
    </row>
    <row r="121" spans="2:22" x14ac:dyDescent="0.25">
      <c r="B121" t="s">
        <v>71</v>
      </c>
      <c r="C121" s="12" t="s">
        <v>77</v>
      </c>
      <c r="D121" s="1">
        <f t="shared" si="44"/>
        <v>40.799999999999997</v>
      </c>
      <c r="E121" s="1">
        <f t="shared" si="39"/>
        <v>62.98</v>
      </c>
      <c r="F121" s="1">
        <f t="shared" si="40"/>
        <v>35.979999999999997</v>
      </c>
      <c r="G121" s="1">
        <f t="shared" si="41"/>
        <v>16.61</v>
      </c>
      <c r="H121" s="1"/>
      <c r="I121" s="1"/>
      <c r="J121" s="1"/>
      <c r="K121" s="1"/>
      <c r="L121" s="7"/>
      <c r="M121" s="7">
        <f>E121*R105</f>
        <v>170.04599999999999</v>
      </c>
      <c r="N121" s="7"/>
      <c r="O121" s="7"/>
    </row>
    <row r="122" spans="2:22" x14ac:dyDescent="0.25">
      <c r="B122" t="s">
        <v>55</v>
      </c>
      <c r="C122" s="12" t="s">
        <v>113</v>
      </c>
      <c r="D122" s="1">
        <f t="shared" si="44"/>
        <v>64</v>
      </c>
      <c r="E122" s="1">
        <f t="shared" si="39"/>
        <v>55.099999999999994</v>
      </c>
      <c r="F122" s="1">
        <f t="shared" si="40"/>
        <v>27.47</v>
      </c>
      <c r="G122" s="1">
        <f t="shared" si="41"/>
        <v>9.7900000000000009</v>
      </c>
      <c r="H122" s="1">
        <v>25</v>
      </c>
      <c r="I122" s="1">
        <v>30</v>
      </c>
      <c r="J122" s="1">
        <v>25</v>
      </c>
      <c r="K122" s="1">
        <v>20</v>
      </c>
      <c r="L122" s="7"/>
      <c r="M122" s="7"/>
      <c r="N122" s="7"/>
      <c r="O122" s="7"/>
    </row>
    <row r="123" spans="2:22" x14ac:dyDescent="0.25">
      <c r="B123" t="s">
        <v>59</v>
      </c>
      <c r="C123" t="s">
        <v>113</v>
      </c>
      <c r="D123" s="1">
        <f t="shared" si="44"/>
        <v>71.2</v>
      </c>
      <c r="E123" s="1">
        <f t="shared" si="39"/>
        <v>47.109999999999992</v>
      </c>
      <c r="F123" s="1">
        <f t="shared" si="40"/>
        <v>23.919999999999998</v>
      </c>
      <c r="G123" s="1">
        <f t="shared" si="41"/>
        <v>8</v>
      </c>
      <c r="H123" s="1">
        <v>50</v>
      </c>
      <c r="I123" s="1">
        <v>30</v>
      </c>
      <c r="J123" s="1">
        <v>15</v>
      </c>
      <c r="K123" s="1">
        <v>5</v>
      </c>
      <c r="L123" s="7"/>
      <c r="M123" s="7"/>
      <c r="N123" s="7"/>
      <c r="O123" s="7"/>
    </row>
    <row r="124" spans="2:22" x14ac:dyDescent="0.25">
      <c r="B124" t="s">
        <v>70</v>
      </c>
      <c r="C124" t="s">
        <v>113</v>
      </c>
      <c r="D124" s="1">
        <f t="shared" si="44"/>
        <v>42.179000000000002</v>
      </c>
      <c r="E124" s="1">
        <f t="shared" si="39"/>
        <v>35.44</v>
      </c>
      <c r="F124" s="1">
        <f t="shared" si="40"/>
        <v>19.049999999999997</v>
      </c>
      <c r="G124" s="1">
        <f t="shared" si="41"/>
        <v>5.95</v>
      </c>
      <c r="H124" s="1">
        <v>50</v>
      </c>
      <c r="I124" s="1">
        <v>30</v>
      </c>
      <c r="J124" s="1">
        <v>15</v>
      </c>
      <c r="K124" s="1">
        <v>5</v>
      </c>
      <c r="L124" s="7"/>
      <c r="M124" s="7"/>
      <c r="N124" s="7"/>
      <c r="O124" s="7"/>
    </row>
    <row r="125" spans="2:22" x14ac:dyDescent="0.25">
      <c r="B125" t="s">
        <v>60</v>
      </c>
      <c r="C125" t="s">
        <v>113</v>
      </c>
      <c r="D125" s="1">
        <f t="shared" ref="D125:D127" si="45">D93+H93/100</f>
        <v>37.67</v>
      </c>
      <c r="E125" s="1">
        <f t="shared" si="39"/>
        <v>28.6</v>
      </c>
      <c r="F125" s="1">
        <f t="shared" si="40"/>
        <v>14.8</v>
      </c>
      <c r="G125" s="1">
        <f t="shared" si="41"/>
        <v>4.34</v>
      </c>
      <c r="H125" s="1">
        <v>50</v>
      </c>
      <c r="I125" s="1">
        <v>30</v>
      </c>
      <c r="J125" s="1">
        <v>15</v>
      </c>
      <c r="K125" s="1">
        <v>5</v>
      </c>
      <c r="L125" s="7"/>
      <c r="M125" s="7"/>
      <c r="N125" s="7"/>
      <c r="O125" s="7"/>
    </row>
    <row r="126" spans="2:22" x14ac:dyDescent="0.25">
      <c r="B126" t="s">
        <v>68</v>
      </c>
      <c r="C126" t="s">
        <v>113</v>
      </c>
      <c r="D126" s="1">
        <f t="shared" si="45"/>
        <v>35.200000000000003</v>
      </c>
      <c r="E126" s="1">
        <f t="shared" si="39"/>
        <v>22.240000000000002</v>
      </c>
      <c r="F126" s="1">
        <f t="shared" si="40"/>
        <v>10.3</v>
      </c>
      <c r="G126" s="1">
        <f t="shared" si="41"/>
        <v>3.9199999999999995</v>
      </c>
      <c r="H126" s="1">
        <v>50</v>
      </c>
      <c r="I126" s="1">
        <v>30</v>
      </c>
      <c r="J126" s="1">
        <v>15</v>
      </c>
      <c r="K126" s="1">
        <v>5</v>
      </c>
      <c r="L126" s="7"/>
      <c r="M126" s="7"/>
      <c r="N126" s="7"/>
      <c r="O126" s="7"/>
    </row>
    <row r="127" spans="2:22" x14ac:dyDescent="0.25">
      <c r="B127" t="s">
        <v>56</v>
      </c>
      <c r="C127" t="s">
        <v>113</v>
      </c>
      <c r="D127" s="1">
        <f t="shared" si="45"/>
        <v>14.5</v>
      </c>
      <c r="E127" s="1">
        <f t="shared" si="39"/>
        <v>10.610000000000001</v>
      </c>
      <c r="F127" s="1">
        <f t="shared" si="40"/>
        <v>6.11</v>
      </c>
      <c r="G127" s="1">
        <f t="shared" si="41"/>
        <v>2.0299999999999998</v>
      </c>
      <c r="H127" s="1">
        <v>50</v>
      </c>
      <c r="I127" s="1">
        <v>30</v>
      </c>
      <c r="J127" s="1">
        <v>15</v>
      </c>
      <c r="K127" s="1">
        <v>5</v>
      </c>
      <c r="L127" s="7"/>
      <c r="M127" s="7"/>
      <c r="N127" s="7"/>
      <c r="O127" s="7"/>
    </row>
    <row r="128" spans="2:22" x14ac:dyDescent="0.25">
      <c r="B128" t="s">
        <v>63</v>
      </c>
      <c r="C128" t="s">
        <v>75</v>
      </c>
      <c r="D128" s="1">
        <f>D96*0.9</f>
        <v>2.2049999999999996</v>
      </c>
      <c r="E128" s="1">
        <f t="shared" si="39"/>
        <v>2.4499999999999997</v>
      </c>
      <c r="F128" s="1">
        <f t="shared" si="40"/>
        <v>41.65</v>
      </c>
      <c r="G128" s="1">
        <f t="shared" si="41"/>
        <v>2.4499999999999997</v>
      </c>
      <c r="L128" s="7">
        <f>D128*R104</f>
        <v>12.788999999999998</v>
      </c>
      <c r="M128" s="7"/>
      <c r="N128" s="7"/>
      <c r="O128" s="7"/>
    </row>
    <row r="129" spans="2:23" x14ac:dyDescent="0.25">
      <c r="B129" t="s">
        <v>92</v>
      </c>
      <c r="H129" s="7">
        <f>SUM(H104:H128)</f>
        <v>385</v>
      </c>
      <c r="I129" s="7">
        <f t="shared" ref="I129" si="46">SUM(I104:I128)</f>
        <v>320</v>
      </c>
      <c r="J129" s="7">
        <f t="shared" ref="J129" si="47">SUM(J104:J128)</f>
        <v>230</v>
      </c>
      <c r="K129" s="7">
        <f t="shared" ref="K129" si="48">SUM(K104:K128)</f>
        <v>665</v>
      </c>
      <c r="L129" s="7">
        <f t="shared" ref="L129" si="49">SUM(L104:L128)</f>
        <v>813.23424</v>
      </c>
      <c r="M129" s="7">
        <f t="shared" ref="M129" si="50">SUM(M104:M128)</f>
        <v>666.38699999999994</v>
      </c>
      <c r="N129" s="7">
        <f t="shared" ref="N129" si="51">SUM(N104:N128)</f>
        <v>313.76599999999996</v>
      </c>
      <c r="O129" s="7">
        <f t="shared" ref="O129" si="52">SUM(O104:O128)</f>
        <v>760.83200000000011</v>
      </c>
    </row>
    <row r="130" spans="2:23" x14ac:dyDescent="0.25">
      <c r="D130" s="1"/>
      <c r="E130" s="1"/>
      <c r="F130" s="1"/>
      <c r="G130" s="1"/>
      <c r="L130" s="7"/>
      <c r="M130" s="7"/>
      <c r="N130" s="7"/>
      <c r="O130" s="7"/>
    </row>
    <row r="131" spans="2:23" x14ac:dyDescent="0.25">
      <c r="L131" s="7"/>
      <c r="M131" s="7"/>
      <c r="N131" s="7"/>
      <c r="O131" s="7"/>
    </row>
    <row r="132" spans="2:23" ht="18.75" x14ac:dyDescent="0.3">
      <c r="C132" s="11" t="s">
        <v>44</v>
      </c>
    </row>
    <row r="135" spans="2:23" x14ac:dyDescent="0.25">
      <c r="B135" s="3" t="s">
        <v>48</v>
      </c>
      <c r="C135" s="3" t="s">
        <v>73</v>
      </c>
      <c r="D135" t="s">
        <v>82</v>
      </c>
      <c r="E135" t="s">
        <v>83</v>
      </c>
      <c r="F135" t="s">
        <v>84</v>
      </c>
      <c r="G135" t="s">
        <v>85</v>
      </c>
      <c r="H135" t="s">
        <v>78</v>
      </c>
      <c r="I135" t="s">
        <v>79</v>
      </c>
      <c r="J135" t="s">
        <v>80</v>
      </c>
      <c r="K135" t="s">
        <v>81</v>
      </c>
      <c r="L135" t="s">
        <v>87</v>
      </c>
      <c r="M135" t="s">
        <v>88</v>
      </c>
      <c r="N135" t="s">
        <v>89</v>
      </c>
      <c r="O135" t="s">
        <v>90</v>
      </c>
      <c r="R135" s="3" t="s">
        <v>99</v>
      </c>
      <c r="S135" s="3" t="s">
        <v>111</v>
      </c>
      <c r="T135" s="3" t="s">
        <v>101</v>
      </c>
      <c r="U135" s="3" t="s">
        <v>102</v>
      </c>
      <c r="V135" s="3" t="s">
        <v>36</v>
      </c>
      <c r="W135" s="3" t="s">
        <v>91</v>
      </c>
    </row>
    <row r="136" spans="2:23" x14ac:dyDescent="0.25">
      <c r="B136" t="s">
        <v>64</v>
      </c>
      <c r="C136" s="12" t="s">
        <v>74</v>
      </c>
      <c r="D136" s="1"/>
      <c r="E136" s="1"/>
      <c r="F136" s="1"/>
      <c r="G136" s="1">
        <f>G104</f>
        <v>277.06</v>
      </c>
      <c r="H136" s="1"/>
      <c r="I136" s="1"/>
      <c r="J136" s="1"/>
      <c r="K136" s="1"/>
      <c r="L136" s="7"/>
      <c r="M136" s="7"/>
      <c r="N136" s="7"/>
      <c r="O136" s="7">
        <f>G136*R139</f>
        <v>415.59000000000003</v>
      </c>
      <c r="Q136" t="s">
        <v>38</v>
      </c>
      <c r="R136" s="1">
        <v>5.9</v>
      </c>
      <c r="S136" s="8">
        <f>L161*240</f>
        <v>376941.35232000012</v>
      </c>
      <c r="T136" s="8">
        <f>S136*0.9</f>
        <v>339247.21708800009</v>
      </c>
      <c r="U136" s="8">
        <f>S136*1.1</f>
        <v>414635.48755200015</v>
      </c>
      <c r="V136" s="8">
        <f>R146</f>
        <v>300785.97733119997</v>
      </c>
      <c r="W136" t="s">
        <v>110</v>
      </c>
    </row>
    <row r="137" spans="2:23" x14ac:dyDescent="0.25">
      <c r="B137" t="s">
        <v>57</v>
      </c>
      <c r="C137" s="12" t="s">
        <v>74</v>
      </c>
      <c r="D137" s="1"/>
      <c r="E137" s="1"/>
      <c r="F137" s="1"/>
      <c r="G137" s="1">
        <f t="shared" ref="G137" si="53">G105</f>
        <v>198.46</v>
      </c>
      <c r="H137" s="1"/>
      <c r="I137" s="1"/>
      <c r="J137" s="1"/>
      <c r="K137" s="1"/>
      <c r="L137" s="7"/>
      <c r="M137" s="7"/>
      <c r="N137" s="7"/>
      <c r="O137" s="7">
        <f>G137*R139</f>
        <v>297.69</v>
      </c>
      <c r="Q137" t="s">
        <v>77</v>
      </c>
      <c r="R137" s="1">
        <v>2.8</v>
      </c>
      <c r="S137" s="8">
        <f>M161*240</f>
        <v>165856.32000000001</v>
      </c>
      <c r="T137" s="8">
        <f>S137*0.9</f>
        <v>149270.68800000002</v>
      </c>
      <c r="U137" s="8">
        <f>S137*1.1</f>
        <v>182441.95200000002</v>
      </c>
      <c r="V137" s="8">
        <f t="shared" ref="V137:V139" si="54">R147</f>
        <v>241030.521236</v>
      </c>
      <c r="W137" t="s">
        <v>109</v>
      </c>
    </row>
    <row r="138" spans="2:23" x14ac:dyDescent="0.25">
      <c r="B138" t="s">
        <v>54</v>
      </c>
      <c r="C138" s="12" t="s">
        <v>75</v>
      </c>
      <c r="D138" s="1">
        <f>D106+H106/100</f>
        <v>140.01000000000005</v>
      </c>
      <c r="E138" s="1">
        <f>E106+I106/100</f>
        <v>131.92000000000004</v>
      </c>
      <c r="F138" s="1">
        <f>F106+J106/100</f>
        <v>96.589999999999989</v>
      </c>
      <c r="G138" s="1">
        <f>G106+K106/100</f>
        <v>281.89000000000004</v>
      </c>
      <c r="H138" s="1"/>
      <c r="I138" s="1"/>
      <c r="J138" s="1"/>
      <c r="K138" s="1"/>
      <c r="L138" s="7">
        <f>D138*R136</f>
        <v>826.05900000000031</v>
      </c>
      <c r="M138" s="7"/>
      <c r="N138" s="7"/>
      <c r="O138" s="7"/>
      <c r="Q138" t="s">
        <v>76</v>
      </c>
      <c r="R138" s="1">
        <v>3.9</v>
      </c>
      <c r="S138" s="8">
        <f>N161*240</f>
        <v>77285.51999999999</v>
      </c>
      <c r="T138" s="8">
        <f>S138*0.9</f>
        <v>69556.967999999993</v>
      </c>
      <c r="U138" s="8">
        <f>S138*1.1</f>
        <v>85014.072</v>
      </c>
      <c r="V138" s="8">
        <f t="shared" si="54"/>
        <v>148519.56042600001</v>
      </c>
      <c r="W138" t="s">
        <v>109</v>
      </c>
    </row>
    <row r="139" spans="2:23" x14ac:dyDescent="0.25">
      <c r="B139" t="s">
        <v>62</v>
      </c>
      <c r="C139" s="12" t="s">
        <v>113</v>
      </c>
      <c r="D139" s="1">
        <f t="shared" ref="D139:D141" si="55">D107+H107/100</f>
        <v>107.66999999999999</v>
      </c>
      <c r="E139" s="1">
        <f t="shared" ref="E139:E160" si="56">E107+I107/100</f>
        <v>129.37000000000003</v>
      </c>
      <c r="F139" s="1">
        <f t="shared" ref="F139:F160" si="57">F107+J107/100</f>
        <v>94.219999999999985</v>
      </c>
      <c r="G139" s="1">
        <f t="shared" ref="G139:G160" si="58">G107+K107/100</f>
        <v>251.92999999999998</v>
      </c>
      <c r="H139" s="1">
        <v>5</v>
      </c>
      <c r="I139" s="1">
        <v>5</v>
      </c>
      <c r="J139" s="1">
        <v>5</v>
      </c>
      <c r="K139" s="1">
        <v>85</v>
      </c>
      <c r="L139" s="7"/>
      <c r="M139" s="7"/>
      <c r="N139" s="7"/>
      <c r="O139" s="7"/>
      <c r="Q139" t="s">
        <v>37</v>
      </c>
      <c r="R139" s="1">
        <v>1.5</v>
      </c>
      <c r="S139" s="8">
        <f>O161*240</f>
        <v>171187.19999999998</v>
      </c>
      <c r="T139" s="8">
        <f>S139*0.9</f>
        <v>154068.47999999998</v>
      </c>
      <c r="U139" s="8">
        <f>S139*1.1</f>
        <v>188305.91999999998</v>
      </c>
      <c r="V139" s="8">
        <f t="shared" si="54"/>
        <v>121068.426828</v>
      </c>
      <c r="W139" t="s">
        <v>110</v>
      </c>
    </row>
    <row r="140" spans="2:23" x14ac:dyDescent="0.25">
      <c r="B140" t="s">
        <v>52</v>
      </c>
      <c r="C140" s="12" t="s">
        <v>113</v>
      </c>
      <c r="D140" s="1">
        <f t="shared" si="55"/>
        <v>137.31000000000003</v>
      </c>
      <c r="E140" s="1">
        <f t="shared" si="56"/>
        <v>128.19000000000003</v>
      </c>
      <c r="F140" s="1">
        <f t="shared" si="57"/>
        <v>93.999999999999986</v>
      </c>
      <c r="G140" s="1">
        <f t="shared" si="58"/>
        <v>230.80999999999997</v>
      </c>
      <c r="H140" s="1">
        <v>5</v>
      </c>
      <c r="I140" s="1">
        <v>5</v>
      </c>
      <c r="J140" s="1">
        <v>5</v>
      </c>
      <c r="K140" s="1">
        <v>85</v>
      </c>
      <c r="L140" s="7"/>
      <c r="M140" s="7"/>
      <c r="N140" s="7"/>
      <c r="O140" s="7"/>
      <c r="V140" s="8"/>
    </row>
    <row r="141" spans="2:23" x14ac:dyDescent="0.25">
      <c r="B141" t="s">
        <v>65</v>
      </c>
      <c r="C141" s="12" t="s">
        <v>113</v>
      </c>
      <c r="D141" s="1">
        <f t="shared" si="55"/>
        <v>105.57</v>
      </c>
      <c r="E141" s="1">
        <f t="shared" si="56"/>
        <v>126.55999999999999</v>
      </c>
      <c r="F141" s="1">
        <f t="shared" si="57"/>
        <v>92.039999999999992</v>
      </c>
      <c r="G141" s="1">
        <f t="shared" si="58"/>
        <v>200.96999999999997</v>
      </c>
      <c r="H141" s="1">
        <v>5</v>
      </c>
      <c r="I141" s="1">
        <v>5</v>
      </c>
      <c r="J141" s="1">
        <v>5</v>
      </c>
      <c r="K141" s="1">
        <v>85</v>
      </c>
      <c r="L141" s="7"/>
      <c r="M141" s="7"/>
      <c r="N141" s="7"/>
      <c r="O141" s="7"/>
    </row>
    <row r="142" spans="2:23" x14ac:dyDescent="0.25">
      <c r="B142" t="s">
        <v>69</v>
      </c>
      <c r="C142" s="12" t="s">
        <v>75</v>
      </c>
      <c r="D142" s="1">
        <f>D110*0.9</f>
        <v>43.565040000000003</v>
      </c>
      <c r="E142" s="1">
        <f t="shared" si="56"/>
        <v>122.69</v>
      </c>
      <c r="F142" s="1">
        <f t="shared" si="57"/>
        <v>89.24</v>
      </c>
      <c r="G142" s="1">
        <f t="shared" si="58"/>
        <v>176.17</v>
      </c>
      <c r="H142" s="1"/>
      <c r="I142" s="1"/>
      <c r="J142" s="1"/>
      <c r="K142" s="1"/>
      <c r="L142" s="7">
        <f>D142*R136</f>
        <v>257.03373600000003</v>
      </c>
      <c r="M142" s="7"/>
      <c r="N142" s="7"/>
      <c r="O142" s="7"/>
    </row>
    <row r="143" spans="2:23" x14ac:dyDescent="0.25">
      <c r="B143" t="s">
        <v>61</v>
      </c>
      <c r="C143" s="12" t="s">
        <v>76</v>
      </c>
      <c r="D143" s="1">
        <f t="shared" ref="D143:D149" si="59">D111+H111/100</f>
        <v>59.04</v>
      </c>
      <c r="E143" s="1">
        <f t="shared" si="56"/>
        <v>117.24</v>
      </c>
      <c r="F143" s="1">
        <f t="shared" si="57"/>
        <v>82.57</v>
      </c>
      <c r="G143" s="1">
        <f t="shared" si="58"/>
        <v>104.95</v>
      </c>
      <c r="H143" s="1"/>
      <c r="I143" s="1"/>
      <c r="J143" s="1"/>
      <c r="K143" s="1"/>
      <c r="L143" s="7"/>
      <c r="M143" s="7"/>
      <c r="N143" s="7">
        <f>F143*R138</f>
        <v>322.02299999999997</v>
      </c>
      <c r="O143" s="7"/>
    </row>
    <row r="144" spans="2:23" x14ac:dyDescent="0.25">
      <c r="B144" t="s">
        <v>86</v>
      </c>
      <c r="C144" s="12" t="s">
        <v>113</v>
      </c>
      <c r="D144" s="1">
        <f t="shared" si="59"/>
        <v>132.05999999999997</v>
      </c>
      <c r="E144" s="1">
        <f t="shared" si="56"/>
        <v>122.68000000000002</v>
      </c>
      <c r="F144" s="1">
        <f t="shared" si="57"/>
        <v>87.52000000000001</v>
      </c>
      <c r="G144" s="1">
        <f t="shared" si="58"/>
        <v>127.82999999999998</v>
      </c>
      <c r="H144" s="1">
        <v>10</v>
      </c>
      <c r="I144" s="1">
        <v>15</v>
      </c>
      <c r="J144" s="1">
        <v>15</v>
      </c>
      <c r="K144" s="1">
        <v>60</v>
      </c>
      <c r="L144" s="7"/>
      <c r="M144" s="7"/>
      <c r="N144" s="7"/>
      <c r="O144" s="7"/>
      <c r="R144" s="10"/>
    </row>
    <row r="145" spans="2:22" x14ac:dyDescent="0.25">
      <c r="B145" t="s">
        <v>53</v>
      </c>
      <c r="C145" s="12" t="s">
        <v>113</v>
      </c>
      <c r="D145" s="1">
        <f t="shared" si="59"/>
        <v>100.25999999999998</v>
      </c>
      <c r="E145" s="1">
        <f t="shared" si="56"/>
        <v>118.07000000000002</v>
      </c>
      <c r="F145" s="1">
        <f t="shared" si="57"/>
        <v>83.29000000000002</v>
      </c>
      <c r="G145" s="1">
        <f t="shared" si="58"/>
        <v>107.30999999999999</v>
      </c>
      <c r="H145" s="1">
        <v>10</v>
      </c>
      <c r="I145" s="1">
        <v>15</v>
      </c>
      <c r="J145" s="1">
        <v>15</v>
      </c>
      <c r="K145" s="1">
        <v>60</v>
      </c>
      <c r="L145" s="7"/>
      <c r="M145" s="7"/>
      <c r="N145" s="7"/>
      <c r="O145" s="7"/>
      <c r="R145" s="3" t="s">
        <v>112</v>
      </c>
      <c r="S145" s="3" t="s">
        <v>41</v>
      </c>
      <c r="T145" s="3" t="s">
        <v>39</v>
      </c>
      <c r="U145" s="3" t="s">
        <v>93</v>
      </c>
      <c r="V145" s="3" t="s">
        <v>105</v>
      </c>
    </row>
    <row r="146" spans="2:22" x14ac:dyDescent="0.25">
      <c r="B146" t="s">
        <v>72</v>
      </c>
      <c r="C146" s="12" t="s">
        <v>113</v>
      </c>
      <c r="D146" s="1">
        <f t="shared" si="59"/>
        <v>56.26</v>
      </c>
      <c r="E146" s="1">
        <f t="shared" si="56"/>
        <v>111.5</v>
      </c>
      <c r="F146" s="1">
        <f t="shared" si="57"/>
        <v>89.72</v>
      </c>
      <c r="G146" s="1">
        <f t="shared" si="58"/>
        <v>89.419999999999987</v>
      </c>
      <c r="H146" s="1">
        <v>10</v>
      </c>
      <c r="I146" s="1">
        <v>15</v>
      </c>
      <c r="J146" s="1">
        <v>15</v>
      </c>
      <c r="K146" s="1">
        <v>60</v>
      </c>
      <c r="L146" s="7"/>
      <c r="M146" s="7"/>
      <c r="N146" s="7"/>
      <c r="O146" s="7"/>
      <c r="Q146" t="s">
        <v>38</v>
      </c>
      <c r="R146" s="8">
        <f>V114</f>
        <v>300785.97733119997</v>
      </c>
      <c r="S146" s="8">
        <f>H161</f>
        <v>380</v>
      </c>
      <c r="T146" s="8">
        <f>R146*0.002</f>
        <v>601.5719546624</v>
      </c>
      <c r="U146" s="8">
        <f>L161</f>
        <v>1570.5889680000005</v>
      </c>
      <c r="V146" s="8">
        <f>R146+T146+S146-U146</f>
        <v>300196.96031786234</v>
      </c>
    </row>
    <row r="147" spans="2:22" x14ac:dyDescent="0.25">
      <c r="B147" t="s">
        <v>51</v>
      </c>
      <c r="C147" s="12" t="s">
        <v>77</v>
      </c>
      <c r="D147" s="1">
        <f t="shared" si="59"/>
        <v>54.72</v>
      </c>
      <c r="E147" s="1">
        <f t="shared" si="56"/>
        <v>103.06</v>
      </c>
      <c r="F147" s="1">
        <f t="shared" si="57"/>
        <v>71.17</v>
      </c>
      <c r="G147" s="1">
        <f t="shared" si="58"/>
        <v>66.23</v>
      </c>
      <c r="H147" s="1"/>
      <c r="I147" s="1"/>
      <c r="J147" s="1"/>
      <c r="K147" s="1"/>
      <c r="L147" s="7"/>
      <c r="M147" s="7">
        <f>E147*R137</f>
        <v>288.56799999999998</v>
      </c>
      <c r="N147" s="7"/>
      <c r="O147" s="7"/>
      <c r="Q147" t="s">
        <v>77</v>
      </c>
      <c r="R147" s="8">
        <f t="shared" ref="R147:R149" si="60">V115</f>
        <v>241030.521236</v>
      </c>
      <c r="S147" s="8">
        <f>I161</f>
        <v>315</v>
      </c>
      <c r="T147" s="8">
        <f>R147*0.002</f>
        <v>482.061042472</v>
      </c>
      <c r="U147" s="8">
        <f>M161</f>
        <v>691.06799999999998</v>
      </c>
      <c r="V147" s="8">
        <f>R147+T147+S147-U147</f>
        <v>241136.51427847199</v>
      </c>
    </row>
    <row r="148" spans="2:22" x14ac:dyDescent="0.25">
      <c r="B148" t="s">
        <v>67</v>
      </c>
      <c r="C148" s="12" t="s">
        <v>113</v>
      </c>
      <c r="D148" s="1">
        <f t="shared" si="59"/>
        <v>121.25999999999998</v>
      </c>
      <c r="E148" s="1">
        <f t="shared" si="56"/>
        <v>105.29000000000002</v>
      </c>
      <c r="F148" s="1">
        <f t="shared" si="57"/>
        <v>69.720000000000013</v>
      </c>
      <c r="G148" s="1">
        <f t="shared" si="58"/>
        <v>56.78</v>
      </c>
      <c r="H148" s="1">
        <v>10</v>
      </c>
      <c r="I148" s="1">
        <v>15</v>
      </c>
      <c r="J148" s="1">
        <v>15</v>
      </c>
      <c r="K148" s="1">
        <v>60</v>
      </c>
      <c r="L148" s="7"/>
      <c r="M148" s="7"/>
      <c r="N148" s="7"/>
      <c r="O148" s="7"/>
      <c r="Q148" t="s">
        <v>76</v>
      </c>
      <c r="R148" s="8">
        <f t="shared" si="60"/>
        <v>148519.56042600001</v>
      </c>
      <c r="S148" s="8">
        <f>J161</f>
        <v>225</v>
      </c>
      <c r="T148" s="8">
        <f>R148*0.002</f>
        <v>297.03912085200005</v>
      </c>
      <c r="U148" s="8">
        <f>N161</f>
        <v>322.02299999999997</v>
      </c>
      <c r="V148" s="8">
        <f>R148+T148+S148-U148</f>
        <v>148719.57654685201</v>
      </c>
    </row>
    <row r="149" spans="2:22" x14ac:dyDescent="0.25">
      <c r="B149" t="s">
        <v>58</v>
      </c>
      <c r="C149" s="12" t="s">
        <v>113</v>
      </c>
      <c r="D149" s="1">
        <f t="shared" si="59"/>
        <v>93.15</v>
      </c>
      <c r="E149" s="1">
        <f t="shared" si="56"/>
        <v>101.44</v>
      </c>
      <c r="F149" s="1">
        <f t="shared" si="57"/>
        <v>67.290000000000006</v>
      </c>
      <c r="G149" s="1">
        <f t="shared" si="58"/>
        <v>40.740000000000009</v>
      </c>
      <c r="H149" s="1">
        <v>25</v>
      </c>
      <c r="I149" s="1">
        <v>30</v>
      </c>
      <c r="J149" s="1">
        <v>25</v>
      </c>
      <c r="K149" s="1">
        <v>20</v>
      </c>
      <c r="L149" s="7"/>
      <c r="M149" s="7"/>
      <c r="N149" s="7"/>
      <c r="O149" s="7"/>
      <c r="Q149" t="s">
        <v>37</v>
      </c>
      <c r="R149" s="8">
        <f t="shared" si="60"/>
        <v>121068.426828</v>
      </c>
      <c r="S149" s="8">
        <f>K161</f>
        <v>580</v>
      </c>
      <c r="T149" s="8">
        <f>R149*0.002</f>
        <v>242.136853656</v>
      </c>
      <c r="U149" s="8">
        <f>O161</f>
        <v>713.28</v>
      </c>
      <c r="V149" s="8">
        <f>R149+T149+S149-U149</f>
        <v>121177.283681656</v>
      </c>
    </row>
    <row r="150" spans="2:22" x14ac:dyDescent="0.25">
      <c r="B150" t="s">
        <v>66</v>
      </c>
      <c r="C150" s="12" t="s">
        <v>75</v>
      </c>
      <c r="D150" s="1">
        <f>D118*0.9</f>
        <v>80.641980000000018</v>
      </c>
      <c r="E150" s="1">
        <f t="shared" si="56"/>
        <v>89.88</v>
      </c>
      <c r="F150" s="1">
        <f t="shared" si="57"/>
        <v>56.93</v>
      </c>
      <c r="G150" s="1">
        <f t="shared" si="58"/>
        <v>32.85</v>
      </c>
      <c r="H150" s="1"/>
      <c r="I150" s="1"/>
      <c r="J150" s="1"/>
      <c r="K150" s="1"/>
      <c r="L150" s="7">
        <f>D150*R136</f>
        <v>475.78768200000013</v>
      </c>
      <c r="M150" s="7"/>
      <c r="N150" s="7"/>
      <c r="O150" s="7"/>
    </row>
    <row r="151" spans="2:22" x14ac:dyDescent="0.25">
      <c r="B151" t="s">
        <v>49</v>
      </c>
      <c r="C151" s="12" t="s">
        <v>77</v>
      </c>
      <c r="D151" s="1">
        <f t="shared" ref="D151:D159" si="61">D119+H119/100</f>
        <v>46.8</v>
      </c>
      <c r="E151" s="1">
        <f t="shared" si="56"/>
        <v>80.77</v>
      </c>
      <c r="F151" s="1">
        <f t="shared" si="57"/>
        <v>49.25</v>
      </c>
      <c r="G151" s="1">
        <f t="shared" si="58"/>
        <v>26.44</v>
      </c>
      <c r="H151" s="1"/>
      <c r="I151" s="1"/>
      <c r="J151" s="1"/>
      <c r="K151" s="1"/>
      <c r="L151" s="7"/>
      <c r="M151" s="7">
        <f>E151*R137</f>
        <v>226.15599999999998</v>
      </c>
      <c r="N151" s="7"/>
      <c r="O151" s="7"/>
    </row>
    <row r="152" spans="2:22" x14ac:dyDescent="0.25">
      <c r="B152" t="s">
        <v>50</v>
      </c>
      <c r="C152" s="12" t="s">
        <v>113</v>
      </c>
      <c r="D152" s="1">
        <f t="shared" si="61"/>
        <v>97.95</v>
      </c>
      <c r="E152" s="1">
        <f t="shared" si="56"/>
        <v>72.91</v>
      </c>
      <c r="F152" s="1">
        <f t="shared" si="57"/>
        <v>43.4</v>
      </c>
      <c r="G152" s="1">
        <f t="shared" si="58"/>
        <v>21.819999999999997</v>
      </c>
      <c r="H152" s="1">
        <v>25</v>
      </c>
      <c r="I152" s="1">
        <v>30</v>
      </c>
      <c r="J152" s="1">
        <v>25</v>
      </c>
      <c r="K152" s="1">
        <v>20</v>
      </c>
      <c r="L152" s="7"/>
      <c r="M152" s="7"/>
      <c r="N152" s="7"/>
      <c r="O152" s="7"/>
    </row>
    <row r="153" spans="2:22" x14ac:dyDescent="0.25">
      <c r="B153" t="s">
        <v>71</v>
      </c>
      <c r="C153" s="12" t="s">
        <v>77</v>
      </c>
      <c r="D153" s="1">
        <f t="shared" si="61"/>
        <v>40.799999999999997</v>
      </c>
      <c r="E153" s="1">
        <f t="shared" si="56"/>
        <v>62.98</v>
      </c>
      <c r="F153" s="1">
        <f t="shared" si="57"/>
        <v>35.979999999999997</v>
      </c>
      <c r="G153" s="1">
        <f t="shared" si="58"/>
        <v>16.61</v>
      </c>
      <c r="H153" s="1"/>
      <c r="I153" s="1"/>
      <c r="J153" s="1"/>
      <c r="K153" s="1"/>
      <c r="L153" s="7"/>
      <c r="M153" s="7">
        <f>E153*R137</f>
        <v>176.34399999999999</v>
      </c>
      <c r="N153" s="7"/>
      <c r="O153" s="7"/>
    </row>
    <row r="154" spans="2:22" x14ac:dyDescent="0.25">
      <c r="B154" t="s">
        <v>55</v>
      </c>
      <c r="C154" s="12" t="s">
        <v>113</v>
      </c>
      <c r="D154" s="1">
        <f t="shared" si="61"/>
        <v>64.25</v>
      </c>
      <c r="E154" s="1">
        <f t="shared" si="56"/>
        <v>55.399999999999991</v>
      </c>
      <c r="F154" s="1">
        <f t="shared" si="57"/>
        <v>27.72</v>
      </c>
      <c r="G154" s="1">
        <f t="shared" si="58"/>
        <v>9.99</v>
      </c>
      <c r="H154" s="1">
        <v>25</v>
      </c>
      <c r="I154" s="1">
        <v>30</v>
      </c>
      <c r="J154" s="1">
        <v>25</v>
      </c>
      <c r="K154" s="1">
        <v>20</v>
      </c>
      <c r="L154" s="7"/>
      <c r="M154" s="7"/>
      <c r="N154" s="7"/>
      <c r="O154" s="7"/>
    </row>
    <row r="155" spans="2:22" x14ac:dyDescent="0.25">
      <c r="B155" t="s">
        <v>59</v>
      </c>
      <c r="C155" t="s">
        <v>113</v>
      </c>
      <c r="D155" s="1">
        <f t="shared" si="61"/>
        <v>71.7</v>
      </c>
      <c r="E155" s="1">
        <f t="shared" si="56"/>
        <v>47.409999999999989</v>
      </c>
      <c r="F155" s="1">
        <f t="shared" si="57"/>
        <v>24.069999999999997</v>
      </c>
      <c r="G155" s="1">
        <f t="shared" si="58"/>
        <v>8.0500000000000007</v>
      </c>
      <c r="H155" s="1">
        <v>50</v>
      </c>
      <c r="I155" s="1">
        <v>30</v>
      </c>
      <c r="J155" s="1">
        <v>15</v>
      </c>
      <c r="K155" s="1">
        <v>5</v>
      </c>
      <c r="L155" s="7"/>
      <c r="M155" s="7"/>
      <c r="N155" s="7"/>
      <c r="O155" s="7"/>
    </row>
    <row r="156" spans="2:22" x14ac:dyDescent="0.25">
      <c r="B156" t="s">
        <v>70</v>
      </c>
      <c r="C156" t="s">
        <v>113</v>
      </c>
      <c r="D156" s="1">
        <f t="shared" si="61"/>
        <v>42.679000000000002</v>
      </c>
      <c r="E156" s="1">
        <f t="shared" si="56"/>
        <v>35.739999999999995</v>
      </c>
      <c r="F156" s="1">
        <f t="shared" si="57"/>
        <v>19.199999999999996</v>
      </c>
      <c r="G156" s="1">
        <f t="shared" si="58"/>
        <v>6</v>
      </c>
      <c r="H156" s="1">
        <v>50</v>
      </c>
      <c r="I156" s="1">
        <v>30</v>
      </c>
      <c r="J156" s="1">
        <v>15</v>
      </c>
      <c r="K156" s="1">
        <v>5</v>
      </c>
      <c r="L156" s="7"/>
      <c r="M156" s="7"/>
      <c r="N156" s="7"/>
      <c r="O156" s="7"/>
    </row>
    <row r="157" spans="2:22" x14ac:dyDescent="0.25">
      <c r="B157" t="s">
        <v>60</v>
      </c>
      <c r="C157" t="s">
        <v>113</v>
      </c>
      <c r="D157" s="1">
        <f t="shared" si="61"/>
        <v>38.17</v>
      </c>
      <c r="E157" s="1">
        <f t="shared" si="56"/>
        <v>28.900000000000002</v>
      </c>
      <c r="F157" s="1">
        <f t="shared" si="57"/>
        <v>14.950000000000001</v>
      </c>
      <c r="G157" s="1">
        <f t="shared" si="58"/>
        <v>4.3899999999999997</v>
      </c>
      <c r="H157" s="1">
        <v>50</v>
      </c>
      <c r="I157" s="1">
        <v>30</v>
      </c>
      <c r="J157" s="1">
        <v>15</v>
      </c>
      <c r="K157" s="1">
        <v>5</v>
      </c>
      <c r="L157" s="7"/>
      <c r="M157" s="7"/>
      <c r="N157" s="7"/>
      <c r="O157" s="7"/>
    </row>
    <row r="158" spans="2:22" x14ac:dyDescent="0.25">
      <c r="B158" t="s">
        <v>68</v>
      </c>
      <c r="C158" t="s">
        <v>113</v>
      </c>
      <c r="D158" s="1">
        <f t="shared" si="61"/>
        <v>35.700000000000003</v>
      </c>
      <c r="E158" s="1">
        <f t="shared" si="56"/>
        <v>22.540000000000003</v>
      </c>
      <c r="F158" s="1">
        <f t="shared" si="57"/>
        <v>10.450000000000001</v>
      </c>
      <c r="G158" s="1">
        <f t="shared" si="58"/>
        <v>3.9699999999999993</v>
      </c>
      <c r="H158" s="1">
        <v>50</v>
      </c>
      <c r="I158" s="1">
        <v>30</v>
      </c>
      <c r="J158" s="1">
        <v>15</v>
      </c>
      <c r="K158" s="1">
        <v>5</v>
      </c>
      <c r="L158" s="7"/>
      <c r="M158" s="7"/>
      <c r="N158" s="7"/>
      <c r="O158" s="7"/>
    </row>
    <row r="159" spans="2:22" x14ac:dyDescent="0.25">
      <c r="B159" t="s">
        <v>56</v>
      </c>
      <c r="C159" t="s">
        <v>113</v>
      </c>
      <c r="D159" s="1">
        <f t="shared" si="61"/>
        <v>15</v>
      </c>
      <c r="E159" s="1">
        <f t="shared" si="56"/>
        <v>10.910000000000002</v>
      </c>
      <c r="F159" s="1">
        <f t="shared" si="57"/>
        <v>6.2600000000000007</v>
      </c>
      <c r="G159" s="1">
        <f t="shared" si="58"/>
        <v>2.0799999999999996</v>
      </c>
      <c r="H159" s="1">
        <v>50</v>
      </c>
      <c r="I159" s="1">
        <v>30</v>
      </c>
      <c r="J159" s="1">
        <v>15</v>
      </c>
      <c r="K159" s="1">
        <v>5</v>
      </c>
      <c r="L159" s="7"/>
      <c r="M159" s="7"/>
      <c r="N159" s="7"/>
      <c r="O159" s="7"/>
    </row>
    <row r="160" spans="2:22" x14ac:dyDescent="0.25">
      <c r="B160" t="s">
        <v>63</v>
      </c>
      <c r="C160" t="s">
        <v>75</v>
      </c>
      <c r="D160" s="1">
        <f>D128*0.9</f>
        <v>1.9844999999999997</v>
      </c>
      <c r="E160" s="1">
        <f t="shared" si="56"/>
        <v>2.4499999999999997</v>
      </c>
      <c r="F160" s="1">
        <f t="shared" si="57"/>
        <v>41.65</v>
      </c>
      <c r="G160" s="1">
        <f t="shared" si="58"/>
        <v>2.4499999999999997</v>
      </c>
      <c r="L160" s="7">
        <f>D160*R136</f>
        <v>11.708549999999999</v>
      </c>
      <c r="M160" s="7"/>
      <c r="N160" s="7"/>
      <c r="O160" s="7"/>
    </row>
    <row r="161" spans="2:23" x14ac:dyDescent="0.25">
      <c r="B161" t="s">
        <v>92</v>
      </c>
      <c r="H161" s="7">
        <f>SUM(H136:H160)</f>
        <v>380</v>
      </c>
      <c r="I161" s="7">
        <f t="shared" ref="I161" si="62">SUM(I136:I160)</f>
        <v>315</v>
      </c>
      <c r="J161" s="7">
        <f t="shared" ref="J161" si="63">SUM(J136:J160)</f>
        <v>225</v>
      </c>
      <c r="K161" s="7">
        <f t="shared" ref="K161" si="64">SUM(K136:K160)</f>
        <v>580</v>
      </c>
      <c r="L161" s="7">
        <f t="shared" ref="L161" si="65">SUM(L136:L160)</f>
        <v>1570.5889680000005</v>
      </c>
      <c r="M161" s="7">
        <f t="shared" ref="M161" si="66">SUM(M136:M160)</f>
        <v>691.06799999999998</v>
      </c>
      <c r="N161" s="7">
        <f t="shared" ref="N161" si="67">SUM(N136:N160)</f>
        <v>322.02299999999997</v>
      </c>
      <c r="O161" s="7">
        <f t="shared" ref="O161" si="68">SUM(O136:O160)</f>
        <v>713.28</v>
      </c>
    </row>
    <row r="162" spans="2:23" x14ac:dyDescent="0.25">
      <c r="D162" s="1"/>
      <c r="E162" s="1"/>
      <c r="F162" s="1"/>
      <c r="G162" s="1"/>
      <c r="L162" s="7"/>
      <c r="M162" s="7"/>
      <c r="N162" s="7"/>
      <c r="O162" s="7"/>
    </row>
    <row r="163" spans="2:23" x14ac:dyDescent="0.25">
      <c r="D163" s="1"/>
      <c r="E163" s="1"/>
      <c r="F163" s="1"/>
      <c r="G163" s="1"/>
      <c r="L163" s="7"/>
      <c r="M163" s="7"/>
      <c r="N163" s="7"/>
      <c r="O163" s="7"/>
    </row>
    <row r="164" spans="2:23" ht="18.75" x14ac:dyDescent="0.3">
      <c r="C164" s="11" t="s">
        <v>45</v>
      </c>
    </row>
    <row r="167" spans="2:23" x14ac:dyDescent="0.25">
      <c r="B167" s="3" t="s">
        <v>48</v>
      </c>
      <c r="C167" s="3" t="s">
        <v>73</v>
      </c>
      <c r="D167" t="s">
        <v>82</v>
      </c>
      <c r="E167" t="s">
        <v>83</v>
      </c>
      <c r="F167" t="s">
        <v>84</v>
      </c>
      <c r="G167" t="s">
        <v>85</v>
      </c>
      <c r="H167" t="s">
        <v>78</v>
      </c>
      <c r="I167" t="s">
        <v>79</v>
      </c>
      <c r="J167" t="s">
        <v>80</v>
      </c>
      <c r="K167" t="s">
        <v>81</v>
      </c>
      <c r="L167" t="s">
        <v>87</v>
      </c>
      <c r="M167" t="s">
        <v>88</v>
      </c>
      <c r="N167" t="s">
        <v>89</v>
      </c>
      <c r="O167" t="s">
        <v>90</v>
      </c>
      <c r="R167" s="3" t="s">
        <v>99</v>
      </c>
      <c r="S167" s="3" t="s">
        <v>111</v>
      </c>
      <c r="T167" s="3" t="s">
        <v>101</v>
      </c>
      <c r="U167" s="3" t="s">
        <v>102</v>
      </c>
      <c r="V167" s="3" t="s">
        <v>36</v>
      </c>
      <c r="W167" s="3" t="s">
        <v>91</v>
      </c>
    </row>
    <row r="168" spans="2:23" x14ac:dyDescent="0.25">
      <c r="B168" t="s">
        <v>64</v>
      </c>
      <c r="C168" s="12" t="s">
        <v>94</v>
      </c>
      <c r="D168" s="1"/>
      <c r="E168" s="1"/>
      <c r="F168" s="1"/>
      <c r="G168" s="1"/>
      <c r="H168" s="1"/>
      <c r="I168" s="1"/>
      <c r="J168" s="1"/>
      <c r="K168" s="1"/>
      <c r="L168" s="7"/>
      <c r="M168" s="7"/>
      <c r="N168" s="7"/>
      <c r="O168" s="7"/>
      <c r="Q168" t="s">
        <v>38</v>
      </c>
      <c r="R168" s="1">
        <v>5.8</v>
      </c>
      <c r="S168" s="8">
        <f>L193*240</f>
        <v>278918.98214400007</v>
      </c>
      <c r="T168" s="8">
        <f>S168*0.9</f>
        <v>251027.08392960008</v>
      </c>
      <c r="U168" s="8">
        <f>S168*1.1</f>
        <v>306810.88035840011</v>
      </c>
      <c r="V168" s="8">
        <f>R178</f>
        <v>300196.96031786234</v>
      </c>
      <c r="W168" t="s">
        <v>42</v>
      </c>
    </row>
    <row r="169" spans="2:23" x14ac:dyDescent="0.25">
      <c r="B169" t="s">
        <v>57</v>
      </c>
      <c r="C169" s="12" t="s">
        <v>74</v>
      </c>
      <c r="D169" s="1"/>
      <c r="E169" s="1"/>
      <c r="F169" s="1"/>
      <c r="G169" s="1">
        <f t="shared" ref="G169" si="69">G137</f>
        <v>198.46</v>
      </c>
      <c r="H169" s="1"/>
      <c r="I169" s="1"/>
      <c r="J169" s="1"/>
      <c r="K169" s="1"/>
      <c r="L169" s="7"/>
      <c r="M169" s="7"/>
      <c r="N169" s="7"/>
      <c r="O169" s="7">
        <f>G169*R171</f>
        <v>277.84399999999999</v>
      </c>
      <c r="Q169" t="s">
        <v>77</v>
      </c>
      <c r="R169" s="1">
        <v>2.9</v>
      </c>
      <c r="S169" s="8">
        <f>M193*240</f>
        <v>257172</v>
      </c>
      <c r="T169" s="8">
        <f>S169*0.9</f>
        <v>231454.80000000002</v>
      </c>
      <c r="U169" s="8">
        <f>S169*1.1</f>
        <v>282889.2</v>
      </c>
      <c r="V169" s="8">
        <f t="shared" ref="V169:V171" si="70">R179</f>
        <v>241136.51427847199</v>
      </c>
      <c r="W169" t="s">
        <v>42</v>
      </c>
    </row>
    <row r="170" spans="2:23" x14ac:dyDescent="0.25">
      <c r="B170" t="s">
        <v>54</v>
      </c>
      <c r="C170" s="12" t="s">
        <v>75</v>
      </c>
      <c r="D170" s="1">
        <f>D138*0.9</f>
        <v>126.00900000000004</v>
      </c>
      <c r="E170" s="1">
        <f>E138+I138/100</f>
        <v>131.92000000000004</v>
      </c>
      <c r="F170" s="1">
        <f>F138+J138/100</f>
        <v>96.589999999999989</v>
      </c>
      <c r="G170" s="1">
        <f>G138+K138/100</f>
        <v>281.89000000000004</v>
      </c>
      <c r="H170" s="1"/>
      <c r="I170" s="1"/>
      <c r="J170" s="1"/>
      <c r="K170" s="1"/>
      <c r="L170" s="7">
        <f>D170*R168</f>
        <v>730.85220000000027</v>
      </c>
      <c r="M170" s="7"/>
      <c r="N170" s="7"/>
      <c r="O170" s="7"/>
      <c r="Q170" t="s">
        <v>76</v>
      </c>
      <c r="R170" s="1">
        <v>4</v>
      </c>
      <c r="S170" s="8">
        <f>N193*240</f>
        <v>79267.199999999997</v>
      </c>
      <c r="T170" s="8">
        <f>S170*0.9</f>
        <v>71340.479999999996</v>
      </c>
      <c r="U170" s="8">
        <f>S170*1.1</f>
        <v>87193.919999999998</v>
      </c>
      <c r="V170" s="8">
        <f t="shared" si="70"/>
        <v>148719.57654685201</v>
      </c>
      <c r="W170" t="s">
        <v>109</v>
      </c>
    </row>
    <row r="171" spans="2:23" x14ac:dyDescent="0.25">
      <c r="B171" t="s">
        <v>62</v>
      </c>
      <c r="C171" s="12" t="s">
        <v>113</v>
      </c>
      <c r="D171" s="1">
        <f t="shared" ref="D171:D173" si="71">D139+H139/100</f>
        <v>107.71999999999998</v>
      </c>
      <c r="E171" s="1">
        <f t="shared" ref="E171:E192" si="72">E139+I139/100</f>
        <v>129.42000000000004</v>
      </c>
      <c r="F171" s="1">
        <f t="shared" ref="F171:F192" si="73">F139+J139/100</f>
        <v>94.269999999999982</v>
      </c>
      <c r="G171" s="1">
        <f t="shared" ref="G171:G192" si="74">G139+K139/100</f>
        <v>252.77999999999997</v>
      </c>
      <c r="H171" s="1">
        <v>5</v>
      </c>
      <c r="I171" s="1">
        <v>5</v>
      </c>
      <c r="J171" s="1">
        <v>5</v>
      </c>
      <c r="K171" s="1">
        <v>85</v>
      </c>
      <c r="L171" s="7"/>
      <c r="M171" s="7"/>
      <c r="N171" s="7"/>
      <c r="O171" s="7"/>
      <c r="Q171" t="s">
        <v>37</v>
      </c>
      <c r="R171" s="1">
        <v>1.4</v>
      </c>
      <c r="S171" s="8">
        <f>O193*240</f>
        <v>66682.559999999998</v>
      </c>
      <c r="T171" s="8">
        <f>S171*0.9</f>
        <v>60014.303999999996</v>
      </c>
      <c r="U171" s="8">
        <f>S171*1.1</f>
        <v>73350.816000000006</v>
      </c>
      <c r="V171" s="8">
        <f t="shared" si="70"/>
        <v>121177.283681656</v>
      </c>
      <c r="W171" t="s">
        <v>109</v>
      </c>
    </row>
    <row r="172" spans="2:23" x14ac:dyDescent="0.25">
      <c r="B172" t="s">
        <v>52</v>
      </c>
      <c r="C172" s="12" t="s">
        <v>113</v>
      </c>
      <c r="D172" s="1">
        <f t="shared" si="71"/>
        <v>137.36000000000004</v>
      </c>
      <c r="E172" s="1">
        <f t="shared" si="72"/>
        <v>128.24000000000004</v>
      </c>
      <c r="F172" s="1">
        <f t="shared" si="73"/>
        <v>94.049999999999983</v>
      </c>
      <c r="G172" s="1">
        <f t="shared" si="74"/>
        <v>231.65999999999997</v>
      </c>
      <c r="H172" s="1">
        <v>5</v>
      </c>
      <c r="I172" s="1">
        <v>5</v>
      </c>
      <c r="J172" s="1">
        <v>5</v>
      </c>
      <c r="K172" s="1">
        <v>85</v>
      </c>
      <c r="L172" s="7"/>
      <c r="M172" s="7"/>
      <c r="N172" s="7"/>
      <c r="O172" s="7"/>
      <c r="V172" s="8"/>
    </row>
    <row r="173" spans="2:23" x14ac:dyDescent="0.25">
      <c r="B173" t="s">
        <v>65</v>
      </c>
      <c r="C173" s="12" t="s">
        <v>113</v>
      </c>
      <c r="D173" s="1">
        <f t="shared" si="71"/>
        <v>105.61999999999999</v>
      </c>
      <c r="E173" s="1">
        <f t="shared" si="72"/>
        <v>126.60999999999999</v>
      </c>
      <c r="F173" s="1">
        <f t="shared" si="73"/>
        <v>92.089999999999989</v>
      </c>
      <c r="G173" s="1">
        <f t="shared" si="74"/>
        <v>201.81999999999996</v>
      </c>
      <c r="H173" s="1">
        <v>5</v>
      </c>
      <c r="I173" s="1">
        <v>5</v>
      </c>
      <c r="J173" s="1">
        <v>5</v>
      </c>
      <c r="K173" s="1">
        <v>85</v>
      </c>
      <c r="L173" s="7"/>
      <c r="M173" s="7"/>
      <c r="N173" s="7"/>
      <c r="O173" s="7"/>
    </row>
    <row r="174" spans="2:23" x14ac:dyDescent="0.25">
      <c r="B174" t="s">
        <v>69</v>
      </c>
      <c r="C174" s="12" t="s">
        <v>77</v>
      </c>
      <c r="D174" s="1">
        <f>D142*0.9</f>
        <v>39.208536000000002</v>
      </c>
      <c r="E174" s="1">
        <f t="shared" si="72"/>
        <v>122.69</v>
      </c>
      <c r="F174" s="1">
        <f t="shared" si="73"/>
        <v>89.24</v>
      </c>
      <c r="G174" s="1">
        <f t="shared" si="74"/>
        <v>176.17</v>
      </c>
      <c r="H174" s="1"/>
      <c r="I174" s="1"/>
      <c r="J174" s="1"/>
      <c r="K174" s="1"/>
      <c r="L174" s="7"/>
      <c r="M174" s="7">
        <f>E174*R169</f>
        <v>355.80099999999999</v>
      </c>
      <c r="N174" s="7"/>
      <c r="O174" s="7"/>
    </row>
    <row r="175" spans="2:23" x14ac:dyDescent="0.25">
      <c r="B175" t="s">
        <v>61</v>
      </c>
      <c r="C175" s="12" t="s">
        <v>76</v>
      </c>
      <c r="D175" s="1">
        <f t="shared" ref="D175:D181" si="75">D143+H143/100</f>
        <v>59.04</v>
      </c>
      <c r="E175" s="1">
        <f t="shared" si="72"/>
        <v>117.24</v>
      </c>
      <c r="F175" s="1">
        <f t="shared" si="73"/>
        <v>82.57</v>
      </c>
      <c r="G175" s="1">
        <f t="shared" si="74"/>
        <v>104.95</v>
      </c>
      <c r="H175" s="1"/>
      <c r="I175" s="1"/>
      <c r="J175" s="1"/>
      <c r="K175" s="1"/>
      <c r="L175" s="7"/>
      <c r="M175" s="7"/>
      <c r="N175" s="7">
        <f>F175*R170</f>
        <v>330.28</v>
      </c>
      <c r="O175" s="7"/>
    </row>
    <row r="176" spans="2:23" x14ac:dyDescent="0.25">
      <c r="B176" t="s">
        <v>86</v>
      </c>
      <c r="C176" s="12" t="s">
        <v>113</v>
      </c>
      <c r="D176" s="1">
        <f t="shared" si="75"/>
        <v>132.15999999999997</v>
      </c>
      <c r="E176" s="1">
        <f t="shared" si="72"/>
        <v>122.83000000000003</v>
      </c>
      <c r="F176" s="1">
        <f t="shared" si="73"/>
        <v>87.670000000000016</v>
      </c>
      <c r="G176" s="1">
        <f t="shared" si="74"/>
        <v>128.42999999999998</v>
      </c>
      <c r="H176" s="1">
        <v>10</v>
      </c>
      <c r="I176" s="1">
        <v>15</v>
      </c>
      <c r="J176" s="1">
        <v>15</v>
      </c>
      <c r="K176" s="1">
        <v>60</v>
      </c>
      <c r="L176" s="7"/>
      <c r="M176" s="7"/>
      <c r="N176" s="7"/>
      <c r="O176" s="7"/>
      <c r="R176" s="10"/>
    </row>
    <row r="177" spans="2:22" x14ac:dyDescent="0.25">
      <c r="B177" t="s">
        <v>53</v>
      </c>
      <c r="C177" s="12" t="s">
        <v>113</v>
      </c>
      <c r="D177" s="1">
        <f t="shared" si="75"/>
        <v>100.35999999999997</v>
      </c>
      <c r="E177" s="1">
        <f t="shared" si="72"/>
        <v>118.22000000000003</v>
      </c>
      <c r="F177" s="1">
        <f t="shared" si="73"/>
        <v>83.440000000000026</v>
      </c>
      <c r="G177" s="1">
        <f t="shared" si="74"/>
        <v>107.90999999999998</v>
      </c>
      <c r="H177" s="1">
        <v>10</v>
      </c>
      <c r="I177" s="1">
        <v>15</v>
      </c>
      <c r="J177" s="1">
        <v>15</v>
      </c>
      <c r="K177" s="1">
        <v>60</v>
      </c>
      <c r="L177" s="7"/>
      <c r="M177" s="7"/>
      <c r="N177" s="7"/>
      <c r="O177" s="7"/>
      <c r="R177" s="3" t="s">
        <v>112</v>
      </c>
      <c r="S177" s="3" t="s">
        <v>41</v>
      </c>
      <c r="T177" s="3" t="s">
        <v>39</v>
      </c>
      <c r="U177" s="3" t="s">
        <v>93</v>
      </c>
      <c r="V177" s="3" t="s">
        <v>105</v>
      </c>
    </row>
    <row r="178" spans="2:22" x14ac:dyDescent="0.25">
      <c r="B178" t="s">
        <v>72</v>
      </c>
      <c r="C178" s="12" t="s">
        <v>113</v>
      </c>
      <c r="D178" s="1">
        <f t="shared" si="75"/>
        <v>56.36</v>
      </c>
      <c r="E178" s="1">
        <f t="shared" si="72"/>
        <v>111.65</v>
      </c>
      <c r="F178" s="1">
        <f t="shared" si="73"/>
        <v>89.87</v>
      </c>
      <c r="G178" s="1">
        <f t="shared" si="74"/>
        <v>90.019999999999982</v>
      </c>
      <c r="H178" s="1">
        <v>10</v>
      </c>
      <c r="I178" s="1">
        <v>15</v>
      </c>
      <c r="J178" s="1">
        <v>15</v>
      </c>
      <c r="K178" s="1">
        <v>60</v>
      </c>
      <c r="L178" s="7"/>
      <c r="M178" s="7"/>
      <c r="N178" s="7"/>
      <c r="O178" s="7"/>
      <c r="Q178" t="s">
        <v>38</v>
      </c>
      <c r="R178" s="8">
        <f>V146</f>
        <v>300196.96031786234</v>
      </c>
      <c r="S178" s="8">
        <f>H193</f>
        <v>380</v>
      </c>
      <c r="T178" s="8">
        <f>R178*0.002</f>
        <v>600.39392063572473</v>
      </c>
      <c r="U178" s="8">
        <f>L193</f>
        <v>1162.1624256000002</v>
      </c>
      <c r="V178" s="8">
        <f>R178+T178+S178-U178</f>
        <v>300015.19181289809</v>
      </c>
    </row>
    <row r="179" spans="2:22" x14ac:dyDescent="0.25">
      <c r="B179" t="s">
        <v>51</v>
      </c>
      <c r="C179" s="12" t="s">
        <v>77</v>
      </c>
      <c r="D179" s="1">
        <f t="shared" si="75"/>
        <v>54.72</v>
      </c>
      <c r="E179" s="1">
        <f t="shared" si="72"/>
        <v>103.06</v>
      </c>
      <c r="F179" s="1">
        <f t="shared" si="73"/>
        <v>71.17</v>
      </c>
      <c r="G179" s="1">
        <f t="shared" si="74"/>
        <v>66.23</v>
      </c>
      <c r="H179" s="1"/>
      <c r="I179" s="1"/>
      <c r="J179" s="1"/>
      <c r="K179" s="1"/>
      <c r="L179" s="7"/>
      <c r="M179" s="7">
        <f>E179*R169</f>
        <v>298.87400000000002</v>
      </c>
      <c r="N179" s="7"/>
      <c r="O179" s="7"/>
      <c r="Q179" t="s">
        <v>77</v>
      </c>
      <c r="R179" s="8">
        <f t="shared" ref="R179:R181" si="76">V147</f>
        <v>241136.51427847199</v>
      </c>
      <c r="S179" s="8">
        <f>I193</f>
        <v>315</v>
      </c>
      <c r="T179" s="8">
        <f>R179*0.002</f>
        <v>482.27302855694398</v>
      </c>
      <c r="U179" s="8">
        <f>M193</f>
        <v>1071.55</v>
      </c>
      <c r="V179" s="8">
        <f>R179+T179+S179-U179</f>
        <v>240862.23730702896</v>
      </c>
    </row>
    <row r="180" spans="2:22" x14ac:dyDescent="0.25">
      <c r="B180" t="s">
        <v>67</v>
      </c>
      <c r="C180" s="12" t="s">
        <v>113</v>
      </c>
      <c r="D180" s="1">
        <f t="shared" si="75"/>
        <v>121.35999999999997</v>
      </c>
      <c r="E180" s="1">
        <f t="shared" si="72"/>
        <v>105.44000000000003</v>
      </c>
      <c r="F180" s="1">
        <f t="shared" si="73"/>
        <v>69.870000000000019</v>
      </c>
      <c r="G180" s="1">
        <f t="shared" si="74"/>
        <v>57.38</v>
      </c>
      <c r="H180" s="1">
        <v>10</v>
      </c>
      <c r="I180" s="1">
        <v>15</v>
      </c>
      <c r="J180" s="1">
        <v>15</v>
      </c>
      <c r="K180" s="1">
        <v>60</v>
      </c>
      <c r="L180" s="7"/>
      <c r="M180" s="7"/>
      <c r="N180" s="7"/>
      <c r="O180" s="7"/>
      <c r="Q180" t="s">
        <v>76</v>
      </c>
      <c r="R180" s="8">
        <f t="shared" si="76"/>
        <v>148719.57654685201</v>
      </c>
      <c r="S180" s="8">
        <f>J193</f>
        <v>225</v>
      </c>
      <c r="T180" s="8">
        <f>R180*0.002</f>
        <v>297.43915309370402</v>
      </c>
      <c r="U180" s="8">
        <f>N193</f>
        <v>330.28</v>
      </c>
      <c r="V180" s="8">
        <f>R180+T180+S180-U180</f>
        <v>148911.73569994571</v>
      </c>
    </row>
    <row r="181" spans="2:22" x14ac:dyDescent="0.25">
      <c r="B181" t="s">
        <v>58</v>
      </c>
      <c r="C181" s="12" t="s">
        <v>113</v>
      </c>
      <c r="D181" s="1">
        <f t="shared" si="75"/>
        <v>93.4</v>
      </c>
      <c r="E181" s="1">
        <f t="shared" si="72"/>
        <v>101.74</v>
      </c>
      <c r="F181" s="1">
        <f t="shared" si="73"/>
        <v>67.540000000000006</v>
      </c>
      <c r="G181" s="1">
        <f t="shared" si="74"/>
        <v>40.940000000000012</v>
      </c>
      <c r="H181" s="1">
        <v>25</v>
      </c>
      <c r="I181" s="1">
        <v>30</v>
      </c>
      <c r="J181" s="1">
        <v>25</v>
      </c>
      <c r="K181" s="1">
        <v>20</v>
      </c>
      <c r="L181" s="7"/>
      <c r="M181" s="7"/>
      <c r="N181" s="7"/>
      <c r="O181" s="7"/>
      <c r="Q181" t="s">
        <v>37</v>
      </c>
      <c r="R181" s="8">
        <f t="shared" si="76"/>
        <v>121177.283681656</v>
      </c>
      <c r="S181" s="8">
        <f>K193</f>
        <v>580</v>
      </c>
      <c r="T181" s="8">
        <f>R181*0.002</f>
        <v>242.35456736331201</v>
      </c>
      <c r="U181" s="8">
        <f>O193</f>
        <v>277.84399999999999</v>
      </c>
      <c r="V181" s="8">
        <f>R181+T181+S181-U181</f>
        <v>121721.79424901931</v>
      </c>
    </row>
    <row r="182" spans="2:22" x14ac:dyDescent="0.25">
      <c r="B182" t="s">
        <v>66</v>
      </c>
      <c r="C182" s="12" t="s">
        <v>75</v>
      </c>
      <c r="D182" s="1">
        <f>D150*0.9</f>
        <v>72.577782000000013</v>
      </c>
      <c r="E182" s="1">
        <f t="shared" si="72"/>
        <v>89.88</v>
      </c>
      <c r="F182" s="1">
        <f t="shared" si="73"/>
        <v>56.93</v>
      </c>
      <c r="G182" s="1">
        <f t="shared" si="74"/>
        <v>32.85</v>
      </c>
      <c r="H182" s="1"/>
      <c r="I182" s="1"/>
      <c r="J182" s="1"/>
      <c r="K182" s="1"/>
      <c r="L182" s="7">
        <f>D182*R168</f>
        <v>420.95113560000004</v>
      </c>
      <c r="M182" s="7"/>
      <c r="N182" s="7"/>
      <c r="O182" s="7"/>
    </row>
    <row r="183" spans="2:22" x14ac:dyDescent="0.25">
      <c r="B183" t="s">
        <v>49</v>
      </c>
      <c r="C183" s="12" t="s">
        <v>77</v>
      </c>
      <c r="D183" s="1">
        <f t="shared" ref="D183:D191" si="77">D151+H151/100</f>
        <v>46.8</v>
      </c>
      <c r="E183" s="1">
        <f t="shared" si="72"/>
        <v>80.77</v>
      </c>
      <c r="F183" s="1">
        <f t="shared" si="73"/>
        <v>49.25</v>
      </c>
      <c r="G183" s="1">
        <f t="shared" si="74"/>
        <v>26.44</v>
      </c>
      <c r="H183" s="1"/>
      <c r="I183" s="1"/>
      <c r="J183" s="1"/>
      <c r="K183" s="1"/>
      <c r="L183" s="7"/>
      <c r="M183" s="7">
        <f>E183*R169</f>
        <v>234.23299999999998</v>
      </c>
      <c r="N183" s="7"/>
      <c r="O183" s="7"/>
    </row>
    <row r="184" spans="2:22" x14ac:dyDescent="0.25">
      <c r="B184" t="s">
        <v>50</v>
      </c>
      <c r="C184" s="12" t="s">
        <v>113</v>
      </c>
      <c r="D184" s="1">
        <f t="shared" si="77"/>
        <v>98.2</v>
      </c>
      <c r="E184" s="1">
        <f t="shared" si="72"/>
        <v>73.209999999999994</v>
      </c>
      <c r="F184" s="1">
        <f t="shared" si="73"/>
        <v>43.65</v>
      </c>
      <c r="G184" s="1">
        <f t="shared" si="74"/>
        <v>22.019999999999996</v>
      </c>
      <c r="H184" s="1">
        <v>25</v>
      </c>
      <c r="I184" s="1">
        <v>30</v>
      </c>
      <c r="J184" s="1">
        <v>25</v>
      </c>
      <c r="K184" s="1">
        <v>20</v>
      </c>
      <c r="L184" s="7"/>
      <c r="M184" s="7"/>
      <c r="N184" s="7"/>
      <c r="O184" s="7"/>
    </row>
    <row r="185" spans="2:22" x14ac:dyDescent="0.25">
      <c r="B185" t="s">
        <v>71</v>
      </c>
      <c r="C185" s="12" t="s">
        <v>77</v>
      </c>
      <c r="D185" s="1">
        <f t="shared" si="77"/>
        <v>40.799999999999997</v>
      </c>
      <c r="E185" s="1">
        <f t="shared" si="72"/>
        <v>62.98</v>
      </c>
      <c r="F185" s="1">
        <f t="shared" si="73"/>
        <v>35.979999999999997</v>
      </c>
      <c r="G185" s="1">
        <f t="shared" si="74"/>
        <v>16.61</v>
      </c>
      <c r="H185" s="1"/>
      <c r="I185" s="1"/>
      <c r="J185" s="1"/>
      <c r="K185" s="1"/>
      <c r="L185" s="7"/>
      <c r="M185" s="7">
        <f>E185*R169</f>
        <v>182.642</v>
      </c>
      <c r="N185" s="7"/>
      <c r="O185" s="7"/>
    </row>
    <row r="186" spans="2:22" x14ac:dyDescent="0.25">
      <c r="B186" t="s">
        <v>55</v>
      </c>
      <c r="C186" s="12" t="s">
        <v>113</v>
      </c>
      <c r="D186" s="1">
        <f t="shared" si="77"/>
        <v>64.5</v>
      </c>
      <c r="E186" s="1">
        <f t="shared" si="72"/>
        <v>55.699999999999989</v>
      </c>
      <c r="F186" s="1">
        <f t="shared" si="73"/>
        <v>27.97</v>
      </c>
      <c r="G186" s="1">
        <f t="shared" si="74"/>
        <v>10.19</v>
      </c>
      <c r="H186" s="1">
        <v>25</v>
      </c>
      <c r="I186" s="1">
        <v>30</v>
      </c>
      <c r="J186" s="1">
        <v>25</v>
      </c>
      <c r="K186" s="1">
        <v>20</v>
      </c>
      <c r="L186" s="7"/>
      <c r="M186" s="7"/>
      <c r="N186" s="7"/>
      <c r="O186" s="7"/>
    </row>
    <row r="187" spans="2:22" x14ac:dyDescent="0.25">
      <c r="B187" t="s">
        <v>59</v>
      </c>
      <c r="C187" t="s">
        <v>113</v>
      </c>
      <c r="D187" s="1">
        <f t="shared" si="77"/>
        <v>72.2</v>
      </c>
      <c r="E187" s="1">
        <f t="shared" si="72"/>
        <v>47.709999999999987</v>
      </c>
      <c r="F187" s="1">
        <f t="shared" si="73"/>
        <v>24.219999999999995</v>
      </c>
      <c r="G187" s="1">
        <f t="shared" si="74"/>
        <v>8.1000000000000014</v>
      </c>
      <c r="H187" s="1">
        <v>50</v>
      </c>
      <c r="I187" s="1">
        <v>30</v>
      </c>
      <c r="J187" s="1">
        <v>15</v>
      </c>
      <c r="K187" s="1">
        <v>5</v>
      </c>
      <c r="L187" s="7"/>
      <c r="M187" s="7"/>
      <c r="N187" s="7"/>
      <c r="O187" s="7"/>
    </row>
    <row r="188" spans="2:22" x14ac:dyDescent="0.25">
      <c r="B188" t="s">
        <v>70</v>
      </c>
      <c r="C188" t="s">
        <v>113</v>
      </c>
      <c r="D188" s="1">
        <f t="shared" si="77"/>
        <v>43.179000000000002</v>
      </c>
      <c r="E188" s="1">
        <f t="shared" si="72"/>
        <v>36.039999999999992</v>
      </c>
      <c r="F188" s="1">
        <f t="shared" si="73"/>
        <v>19.349999999999994</v>
      </c>
      <c r="G188" s="1">
        <f t="shared" si="74"/>
        <v>6.05</v>
      </c>
      <c r="H188" s="1">
        <v>50</v>
      </c>
      <c r="I188" s="1">
        <v>30</v>
      </c>
      <c r="J188" s="1">
        <v>15</v>
      </c>
      <c r="K188" s="1">
        <v>5</v>
      </c>
      <c r="L188" s="7"/>
      <c r="M188" s="7"/>
      <c r="N188" s="7"/>
      <c r="O188" s="7"/>
    </row>
    <row r="189" spans="2:22" x14ac:dyDescent="0.25">
      <c r="B189" t="s">
        <v>60</v>
      </c>
      <c r="C189" t="s">
        <v>113</v>
      </c>
      <c r="D189" s="1">
        <f t="shared" si="77"/>
        <v>38.67</v>
      </c>
      <c r="E189" s="1">
        <f t="shared" si="72"/>
        <v>29.200000000000003</v>
      </c>
      <c r="F189" s="1">
        <f t="shared" si="73"/>
        <v>15.100000000000001</v>
      </c>
      <c r="G189" s="1">
        <f t="shared" si="74"/>
        <v>4.4399999999999995</v>
      </c>
      <c r="H189" s="1">
        <v>50</v>
      </c>
      <c r="I189" s="1">
        <v>30</v>
      </c>
      <c r="J189" s="1">
        <v>15</v>
      </c>
      <c r="K189" s="1">
        <v>5</v>
      </c>
      <c r="L189" s="7"/>
      <c r="M189" s="7"/>
      <c r="N189" s="7"/>
      <c r="O189" s="7"/>
    </row>
    <row r="190" spans="2:22" x14ac:dyDescent="0.25">
      <c r="B190" t="s">
        <v>68</v>
      </c>
      <c r="C190" t="s">
        <v>113</v>
      </c>
      <c r="D190" s="1">
        <f t="shared" si="77"/>
        <v>36.200000000000003</v>
      </c>
      <c r="E190" s="1">
        <f t="shared" si="72"/>
        <v>22.840000000000003</v>
      </c>
      <c r="F190" s="1">
        <f t="shared" si="73"/>
        <v>10.600000000000001</v>
      </c>
      <c r="G190" s="1">
        <f t="shared" si="74"/>
        <v>4.0199999999999996</v>
      </c>
      <c r="H190" s="1">
        <v>50</v>
      </c>
      <c r="I190" s="1">
        <v>30</v>
      </c>
      <c r="J190" s="1">
        <v>15</v>
      </c>
      <c r="K190" s="1">
        <v>5</v>
      </c>
      <c r="L190" s="7"/>
      <c r="M190" s="7"/>
      <c r="N190" s="7"/>
      <c r="O190" s="7"/>
    </row>
    <row r="191" spans="2:22" x14ac:dyDescent="0.25">
      <c r="B191" t="s">
        <v>56</v>
      </c>
      <c r="C191" t="s">
        <v>113</v>
      </c>
      <c r="D191" s="1">
        <f t="shared" si="77"/>
        <v>15.5</v>
      </c>
      <c r="E191" s="1">
        <f t="shared" si="72"/>
        <v>11.210000000000003</v>
      </c>
      <c r="F191" s="1">
        <f t="shared" si="73"/>
        <v>6.410000000000001</v>
      </c>
      <c r="G191" s="1">
        <f t="shared" si="74"/>
        <v>2.1299999999999994</v>
      </c>
      <c r="H191" s="1">
        <v>50</v>
      </c>
      <c r="I191" s="1">
        <v>30</v>
      </c>
      <c r="J191" s="1">
        <v>15</v>
      </c>
      <c r="K191" s="1">
        <v>5</v>
      </c>
      <c r="L191" s="7"/>
      <c r="M191" s="7"/>
      <c r="N191" s="7"/>
      <c r="O191" s="7"/>
    </row>
    <row r="192" spans="2:22" x14ac:dyDescent="0.25">
      <c r="B192" t="s">
        <v>63</v>
      </c>
      <c r="C192" t="s">
        <v>75</v>
      </c>
      <c r="D192" s="1">
        <f>D160*0.9</f>
        <v>1.7860499999999997</v>
      </c>
      <c r="E192" s="1">
        <f t="shared" si="72"/>
        <v>2.4499999999999997</v>
      </c>
      <c r="F192" s="1">
        <f t="shared" si="73"/>
        <v>41.65</v>
      </c>
      <c r="G192" s="1">
        <f t="shared" si="74"/>
        <v>2.4499999999999997</v>
      </c>
      <c r="L192" s="7">
        <f>D192*R168</f>
        <v>10.359089999999998</v>
      </c>
      <c r="M192" s="7"/>
      <c r="N192" s="7"/>
      <c r="O192" s="7"/>
    </row>
    <row r="193" spans="2:23" x14ac:dyDescent="0.25">
      <c r="B193" t="s">
        <v>92</v>
      </c>
      <c r="H193" s="7">
        <f>SUM(H168:H192)</f>
        <v>380</v>
      </c>
      <c r="I193" s="7">
        <f t="shared" ref="I193" si="78">SUM(I168:I192)</f>
        <v>315</v>
      </c>
      <c r="J193" s="7">
        <f t="shared" ref="J193" si="79">SUM(J168:J192)</f>
        <v>225</v>
      </c>
      <c r="K193" s="7">
        <f t="shared" ref="K193" si="80">SUM(K168:K192)</f>
        <v>580</v>
      </c>
      <c r="L193" s="7">
        <f t="shared" ref="L193" si="81">SUM(L168:L192)</f>
        <v>1162.1624256000002</v>
      </c>
      <c r="M193" s="7">
        <f t="shared" ref="M193" si="82">SUM(M168:M192)</f>
        <v>1071.55</v>
      </c>
      <c r="N193" s="7">
        <f t="shared" ref="N193" si="83">SUM(N168:N192)</f>
        <v>330.28</v>
      </c>
      <c r="O193" s="7">
        <f t="shared" ref="O193" si="84">SUM(O168:O192)</f>
        <v>277.84399999999999</v>
      </c>
    </row>
    <row r="196" spans="2:23" ht="18.75" x14ac:dyDescent="0.3">
      <c r="C196" s="11" t="s">
        <v>46</v>
      </c>
    </row>
    <row r="199" spans="2:23" x14ac:dyDescent="0.25">
      <c r="B199" s="3" t="s">
        <v>48</v>
      </c>
      <c r="C199" s="3" t="s">
        <v>73</v>
      </c>
      <c r="D199" t="s">
        <v>82</v>
      </c>
      <c r="E199" t="s">
        <v>83</v>
      </c>
      <c r="F199" t="s">
        <v>84</v>
      </c>
      <c r="G199" t="s">
        <v>85</v>
      </c>
      <c r="H199" t="s">
        <v>78</v>
      </c>
      <c r="I199" t="s">
        <v>79</v>
      </c>
      <c r="J199" t="s">
        <v>80</v>
      </c>
      <c r="K199" t="s">
        <v>81</v>
      </c>
      <c r="L199" t="s">
        <v>87</v>
      </c>
      <c r="M199" t="s">
        <v>88</v>
      </c>
      <c r="N199" t="s">
        <v>89</v>
      </c>
      <c r="O199" t="s">
        <v>90</v>
      </c>
      <c r="R199" s="3" t="s">
        <v>99</v>
      </c>
      <c r="S199" s="3" t="s">
        <v>111</v>
      </c>
      <c r="T199" s="3" t="s">
        <v>101</v>
      </c>
      <c r="U199" s="3" t="s">
        <v>102</v>
      </c>
      <c r="V199" s="3" t="s">
        <v>36</v>
      </c>
      <c r="W199" s="3" t="s">
        <v>91</v>
      </c>
    </row>
    <row r="200" spans="2:23" x14ac:dyDescent="0.25">
      <c r="B200" t="s">
        <v>64</v>
      </c>
      <c r="C200" s="12" t="s">
        <v>94</v>
      </c>
      <c r="D200" s="1"/>
      <c r="E200" s="1"/>
      <c r="F200" s="1"/>
      <c r="G200" s="1"/>
      <c r="H200" s="1"/>
      <c r="I200" s="1"/>
      <c r="J200" s="1"/>
      <c r="K200" s="1"/>
      <c r="L200" s="7"/>
      <c r="M200" s="7"/>
      <c r="N200" s="7"/>
      <c r="O200" s="7"/>
      <c r="Q200" t="s">
        <v>38</v>
      </c>
      <c r="R200" s="1">
        <v>5.8</v>
      </c>
      <c r="S200" s="8">
        <f>L226*240</f>
        <v>435133.0039296</v>
      </c>
      <c r="T200" s="8">
        <f>S200*0.9</f>
        <v>391619.70353664004</v>
      </c>
      <c r="U200" s="8">
        <f>S200*1.1</f>
        <v>478646.30432256003</v>
      </c>
      <c r="V200" s="8">
        <f>R210</f>
        <v>300015.19181289809</v>
      </c>
      <c r="W200" t="s">
        <v>110</v>
      </c>
    </row>
    <row r="201" spans="2:23" x14ac:dyDescent="0.25">
      <c r="B201" t="s">
        <v>57</v>
      </c>
      <c r="C201" s="12" t="s">
        <v>74</v>
      </c>
      <c r="D201" s="1"/>
      <c r="E201" s="1"/>
      <c r="F201" s="1"/>
      <c r="G201" s="1">
        <f t="shared" ref="G201" si="85">G169</f>
        <v>198.46</v>
      </c>
      <c r="H201" s="1"/>
      <c r="I201" s="1"/>
      <c r="J201" s="1"/>
      <c r="K201" s="1"/>
      <c r="L201" s="7"/>
      <c r="M201" s="7"/>
      <c r="N201" s="7"/>
      <c r="O201" s="7">
        <f>G201*R203</f>
        <v>297.69</v>
      </c>
      <c r="Q201" t="s">
        <v>77</v>
      </c>
      <c r="R201" s="1">
        <v>2.9</v>
      </c>
      <c r="S201" s="8">
        <f>M226*240</f>
        <v>213337.91999999998</v>
      </c>
      <c r="T201" s="8">
        <f>S201*0.9</f>
        <v>192004.128</v>
      </c>
      <c r="U201" s="8">
        <f>S201*1.1</f>
        <v>234671.712</v>
      </c>
      <c r="V201" s="8">
        <f t="shared" ref="V201:V203" si="86">R211</f>
        <v>240862.23730702896</v>
      </c>
      <c r="W201" t="s">
        <v>109</v>
      </c>
    </row>
    <row r="202" spans="2:23" x14ac:dyDescent="0.25">
      <c r="B202" t="s">
        <v>54</v>
      </c>
      <c r="C202" s="12" t="s">
        <v>75</v>
      </c>
      <c r="D202" s="1">
        <f>D170*0.9</f>
        <v>113.40810000000005</v>
      </c>
      <c r="E202" s="1">
        <f>E170+I170/100</f>
        <v>131.92000000000004</v>
      </c>
      <c r="F202" s="1">
        <f>F170+J170/100</f>
        <v>96.589999999999989</v>
      </c>
      <c r="G202" s="1">
        <f>G170+K170/100</f>
        <v>281.89000000000004</v>
      </c>
      <c r="H202" s="1"/>
      <c r="I202" s="1"/>
      <c r="J202" s="1"/>
      <c r="K202" s="1"/>
      <c r="L202" s="7">
        <f>D202*R200</f>
        <v>657.76698000000022</v>
      </c>
      <c r="M202" s="7"/>
      <c r="N202" s="7"/>
      <c r="O202" s="7"/>
      <c r="Q202" t="s">
        <v>76</v>
      </c>
      <c r="R202" s="1">
        <v>4.0999999999999996</v>
      </c>
      <c r="S202" s="8">
        <f>N226*240</f>
        <v>81248.879999999976</v>
      </c>
      <c r="T202" s="8">
        <f>S202*0.9</f>
        <v>73123.991999999984</v>
      </c>
      <c r="U202" s="8">
        <f>S202*1.1</f>
        <v>89373.767999999982</v>
      </c>
      <c r="V202" s="8">
        <f t="shared" si="86"/>
        <v>148911.73569994571</v>
      </c>
      <c r="W202" t="s">
        <v>109</v>
      </c>
    </row>
    <row r="203" spans="2:23" x14ac:dyDescent="0.25">
      <c r="B203" t="s">
        <v>62</v>
      </c>
      <c r="C203" s="12" t="s">
        <v>113</v>
      </c>
      <c r="D203" s="1">
        <f t="shared" ref="D203:D205" si="87">D171+H171/100</f>
        <v>107.76999999999998</v>
      </c>
      <c r="E203" s="1">
        <f t="shared" ref="E203:E224" si="88">E171+I171/100</f>
        <v>129.47000000000006</v>
      </c>
      <c r="F203" s="1">
        <f t="shared" ref="F203:F224" si="89">F171+J171/100</f>
        <v>94.319999999999979</v>
      </c>
      <c r="G203" s="1">
        <f t="shared" ref="G203:G224" si="90">G171+K171/100</f>
        <v>253.62999999999997</v>
      </c>
      <c r="H203" s="1">
        <v>5</v>
      </c>
      <c r="I203" s="1">
        <v>5</v>
      </c>
      <c r="J203" s="1">
        <v>5</v>
      </c>
      <c r="K203" s="1">
        <v>85</v>
      </c>
      <c r="L203" s="7"/>
      <c r="M203" s="7"/>
      <c r="N203" s="7"/>
      <c r="O203" s="7"/>
      <c r="Q203" t="s">
        <v>37</v>
      </c>
      <c r="R203" s="1">
        <v>1.5</v>
      </c>
      <c r="S203" s="8">
        <f>O226*240</f>
        <v>71445.600000000006</v>
      </c>
      <c r="T203" s="8">
        <f>S203*0.9</f>
        <v>64301.040000000008</v>
      </c>
      <c r="U203" s="8">
        <f>S203*1.1</f>
        <v>78590.160000000018</v>
      </c>
      <c r="V203" s="8">
        <f t="shared" si="86"/>
        <v>121721.79424901931</v>
      </c>
      <c r="W203" t="s">
        <v>109</v>
      </c>
    </row>
    <row r="204" spans="2:23" x14ac:dyDescent="0.25">
      <c r="B204" t="s">
        <v>52</v>
      </c>
      <c r="C204" s="12" t="s">
        <v>113</v>
      </c>
      <c r="D204" s="1">
        <f t="shared" si="87"/>
        <v>137.41000000000005</v>
      </c>
      <c r="E204" s="1">
        <f t="shared" si="88"/>
        <v>128.29000000000005</v>
      </c>
      <c r="F204" s="1">
        <f t="shared" si="89"/>
        <v>94.09999999999998</v>
      </c>
      <c r="G204" s="1">
        <f t="shared" si="90"/>
        <v>232.50999999999996</v>
      </c>
      <c r="H204" s="1">
        <v>5</v>
      </c>
      <c r="I204" s="1">
        <v>5</v>
      </c>
      <c r="J204" s="1">
        <v>5</v>
      </c>
      <c r="K204" s="1">
        <v>85</v>
      </c>
      <c r="L204" s="7"/>
      <c r="M204" s="7"/>
      <c r="N204" s="7"/>
      <c r="O204" s="7"/>
      <c r="V204" s="8"/>
    </row>
    <row r="205" spans="2:23" x14ac:dyDescent="0.25">
      <c r="B205" t="s">
        <v>65</v>
      </c>
      <c r="C205" s="12" t="s">
        <v>113</v>
      </c>
      <c r="D205" s="1">
        <f t="shared" si="87"/>
        <v>105.66999999999999</v>
      </c>
      <c r="E205" s="1">
        <f t="shared" si="88"/>
        <v>126.65999999999998</v>
      </c>
      <c r="F205" s="1">
        <f t="shared" si="89"/>
        <v>92.139999999999986</v>
      </c>
      <c r="G205" s="1">
        <f t="shared" si="90"/>
        <v>202.66999999999996</v>
      </c>
      <c r="H205" s="1">
        <v>5</v>
      </c>
      <c r="I205" s="1">
        <v>5</v>
      </c>
      <c r="J205" s="1">
        <v>5</v>
      </c>
      <c r="K205" s="1">
        <v>85</v>
      </c>
      <c r="L205" s="7"/>
      <c r="M205" s="7"/>
      <c r="N205" s="7"/>
      <c r="O205" s="7"/>
    </row>
    <row r="206" spans="2:23" x14ac:dyDescent="0.25">
      <c r="B206" t="s">
        <v>69</v>
      </c>
      <c r="C206" s="12" t="s">
        <v>77</v>
      </c>
      <c r="D206" s="1">
        <f>D174</f>
        <v>39.208536000000002</v>
      </c>
      <c r="E206" s="1">
        <f t="shared" si="88"/>
        <v>122.69</v>
      </c>
      <c r="F206" s="1">
        <f t="shared" si="89"/>
        <v>89.24</v>
      </c>
      <c r="G206" s="1">
        <f t="shared" si="90"/>
        <v>176.17</v>
      </c>
      <c r="H206" s="1"/>
      <c r="I206" s="1"/>
      <c r="J206" s="1"/>
      <c r="K206" s="1"/>
      <c r="L206" s="7"/>
      <c r="M206" s="7">
        <f>E206*R201</f>
        <v>355.80099999999999</v>
      </c>
      <c r="N206" s="7"/>
      <c r="O206" s="7"/>
    </row>
    <row r="207" spans="2:23" x14ac:dyDescent="0.25">
      <c r="B207" t="s">
        <v>61</v>
      </c>
      <c r="C207" s="12" t="s">
        <v>76</v>
      </c>
      <c r="D207" s="1">
        <f t="shared" ref="D207:D213" si="91">D175+H175/100</f>
        <v>59.04</v>
      </c>
      <c r="E207" s="1">
        <f t="shared" si="88"/>
        <v>117.24</v>
      </c>
      <c r="F207" s="1">
        <f t="shared" si="89"/>
        <v>82.57</v>
      </c>
      <c r="G207" s="1">
        <f t="shared" si="90"/>
        <v>104.95</v>
      </c>
      <c r="H207" s="1"/>
      <c r="I207" s="1"/>
      <c r="J207" s="1"/>
      <c r="K207" s="1"/>
      <c r="L207" s="7"/>
      <c r="M207" s="7"/>
      <c r="N207" s="7">
        <f>F207*R202</f>
        <v>338.53699999999992</v>
      </c>
      <c r="O207" s="7"/>
    </row>
    <row r="208" spans="2:23" x14ac:dyDescent="0.25">
      <c r="B208" t="s">
        <v>86</v>
      </c>
      <c r="C208" s="12" t="s">
        <v>75</v>
      </c>
      <c r="D208" s="1">
        <f t="shared" si="91"/>
        <v>132.25999999999996</v>
      </c>
      <c r="E208" s="1">
        <f t="shared" si="88"/>
        <v>122.98000000000003</v>
      </c>
      <c r="F208" s="1">
        <f t="shared" si="89"/>
        <v>87.820000000000022</v>
      </c>
      <c r="G208" s="1">
        <f t="shared" si="90"/>
        <v>129.02999999999997</v>
      </c>
      <c r="H208" s="1"/>
      <c r="I208" s="1"/>
      <c r="J208" s="1"/>
      <c r="K208" s="1"/>
      <c r="L208" s="7">
        <f>D208*R200</f>
        <v>767.10799999999972</v>
      </c>
      <c r="M208" s="7"/>
      <c r="N208" s="7"/>
      <c r="O208" s="7"/>
      <c r="R208" s="10"/>
    </row>
    <row r="209" spans="2:22" x14ac:dyDescent="0.25">
      <c r="B209" t="s">
        <v>53</v>
      </c>
      <c r="C209" s="12" t="s">
        <v>113</v>
      </c>
      <c r="D209" s="1">
        <f t="shared" si="91"/>
        <v>100.45999999999997</v>
      </c>
      <c r="E209" s="1">
        <f t="shared" si="88"/>
        <v>118.37000000000003</v>
      </c>
      <c r="F209" s="1">
        <f t="shared" si="89"/>
        <v>83.590000000000032</v>
      </c>
      <c r="G209" s="1">
        <f t="shared" si="90"/>
        <v>108.50999999999998</v>
      </c>
      <c r="H209" s="1">
        <v>10</v>
      </c>
      <c r="I209" s="1">
        <v>15</v>
      </c>
      <c r="J209" s="1">
        <v>15</v>
      </c>
      <c r="K209" s="1">
        <v>60</v>
      </c>
      <c r="L209" s="7"/>
      <c r="M209" s="7"/>
      <c r="N209" s="7"/>
      <c r="O209" s="7"/>
      <c r="R209" s="3" t="s">
        <v>112</v>
      </c>
      <c r="S209" s="3" t="s">
        <v>41</v>
      </c>
      <c r="T209" s="3" t="s">
        <v>39</v>
      </c>
      <c r="U209" s="3" t="s">
        <v>93</v>
      </c>
      <c r="V209" s="3" t="s">
        <v>105</v>
      </c>
    </row>
    <row r="210" spans="2:22" x14ac:dyDescent="0.25">
      <c r="B210" t="s">
        <v>72</v>
      </c>
      <c r="C210" s="12" t="s">
        <v>113</v>
      </c>
      <c r="D210" s="1">
        <f t="shared" si="91"/>
        <v>56.46</v>
      </c>
      <c r="E210" s="1">
        <f t="shared" si="88"/>
        <v>111.80000000000001</v>
      </c>
      <c r="F210" s="1">
        <f t="shared" si="89"/>
        <v>90.02000000000001</v>
      </c>
      <c r="G210" s="1">
        <f t="shared" si="90"/>
        <v>90.619999999999976</v>
      </c>
      <c r="H210" s="1">
        <v>10</v>
      </c>
      <c r="I210" s="1">
        <v>15</v>
      </c>
      <c r="J210" s="1">
        <v>15</v>
      </c>
      <c r="K210" s="1">
        <v>60</v>
      </c>
      <c r="L210" s="7"/>
      <c r="M210" s="7"/>
      <c r="N210" s="7"/>
      <c r="O210" s="7"/>
      <c r="Q210" t="s">
        <v>38</v>
      </c>
      <c r="R210" s="8">
        <f>V178</f>
        <v>300015.19181289809</v>
      </c>
      <c r="S210" s="8">
        <f>H226</f>
        <v>445</v>
      </c>
      <c r="T210" s="8">
        <f>R210*0.002</f>
        <v>600.03038362579616</v>
      </c>
      <c r="U210" s="8">
        <f>L226</f>
        <v>1813.05418304</v>
      </c>
      <c r="V210" s="8">
        <f>R210+T210+S210-U210</f>
        <v>299247.16801348393</v>
      </c>
    </row>
    <row r="211" spans="2:22" x14ac:dyDescent="0.25">
      <c r="B211" t="s">
        <v>51</v>
      </c>
      <c r="C211" s="12" t="s">
        <v>77</v>
      </c>
      <c r="D211" s="1">
        <f t="shared" si="91"/>
        <v>54.72</v>
      </c>
      <c r="E211" s="1">
        <f t="shared" si="88"/>
        <v>103.06</v>
      </c>
      <c r="F211" s="1">
        <f t="shared" si="89"/>
        <v>71.17</v>
      </c>
      <c r="G211" s="1">
        <f t="shared" si="90"/>
        <v>66.23</v>
      </c>
      <c r="H211" s="1"/>
      <c r="I211" s="1"/>
      <c r="J211" s="1"/>
      <c r="K211" s="1"/>
      <c r="L211" s="7"/>
      <c r="M211" s="7">
        <f>E211*R201</f>
        <v>298.87400000000002</v>
      </c>
      <c r="N211" s="7"/>
      <c r="O211" s="7"/>
      <c r="Q211" t="s">
        <v>77</v>
      </c>
      <c r="R211" s="8">
        <f t="shared" ref="R211:R213" si="92">V179</f>
        <v>240862.23730702896</v>
      </c>
      <c r="S211" s="8">
        <f>I226</f>
        <v>360</v>
      </c>
      <c r="T211" s="8">
        <f>R211*0.002</f>
        <v>481.72447461405795</v>
      </c>
      <c r="U211" s="8">
        <f>M226</f>
        <v>888.9079999999999</v>
      </c>
      <c r="V211" s="8">
        <f>R211+T211+S211-U211</f>
        <v>240815.05378164302</v>
      </c>
    </row>
    <row r="212" spans="2:22" x14ac:dyDescent="0.25">
      <c r="B212" t="s">
        <v>67</v>
      </c>
      <c r="C212" s="12" t="s">
        <v>113</v>
      </c>
      <c r="D212" s="1">
        <f t="shared" si="91"/>
        <v>121.45999999999997</v>
      </c>
      <c r="E212" s="1">
        <f t="shared" si="88"/>
        <v>105.59000000000003</v>
      </c>
      <c r="F212" s="1">
        <f t="shared" si="89"/>
        <v>70.020000000000024</v>
      </c>
      <c r="G212" s="1">
        <f t="shared" si="90"/>
        <v>57.980000000000004</v>
      </c>
      <c r="H212" s="1">
        <v>10</v>
      </c>
      <c r="I212" s="1">
        <v>15</v>
      </c>
      <c r="J212" s="1">
        <v>15</v>
      </c>
      <c r="K212" s="1">
        <v>60</v>
      </c>
      <c r="L212" s="7"/>
      <c r="M212" s="7"/>
      <c r="N212" s="7"/>
      <c r="O212" s="7"/>
      <c r="Q212" t="s">
        <v>76</v>
      </c>
      <c r="R212" s="8">
        <f t="shared" si="92"/>
        <v>148911.73569994571</v>
      </c>
      <c r="S212" s="8">
        <f>J226</f>
        <v>250</v>
      </c>
      <c r="T212" s="8">
        <f>R212*0.002</f>
        <v>297.82347139989145</v>
      </c>
      <c r="U212" s="8">
        <f>N226</f>
        <v>338.53699999999992</v>
      </c>
      <c r="V212" s="8">
        <f>R212+T212+S212-U212</f>
        <v>149121.0221713456</v>
      </c>
    </row>
    <row r="213" spans="2:22" x14ac:dyDescent="0.25">
      <c r="B213" t="s">
        <v>58</v>
      </c>
      <c r="C213" s="12" t="s">
        <v>113</v>
      </c>
      <c r="D213" s="1">
        <f t="shared" si="91"/>
        <v>93.65</v>
      </c>
      <c r="E213" s="1">
        <f t="shared" si="88"/>
        <v>102.03999999999999</v>
      </c>
      <c r="F213" s="1">
        <f t="shared" si="89"/>
        <v>67.790000000000006</v>
      </c>
      <c r="G213" s="1">
        <f t="shared" si="90"/>
        <v>41.140000000000015</v>
      </c>
      <c r="H213" s="1">
        <v>25</v>
      </c>
      <c r="I213" s="1">
        <v>30</v>
      </c>
      <c r="J213" s="1">
        <v>25</v>
      </c>
      <c r="K213" s="1">
        <v>20</v>
      </c>
      <c r="L213" s="7"/>
      <c r="M213" s="7"/>
      <c r="N213" s="7"/>
      <c r="O213" s="7"/>
      <c r="Q213" t="s">
        <v>37</v>
      </c>
      <c r="R213" s="8">
        <f t="shared" si="92"/>
        <v>121721.79424901931</v>
      </c>
      <c r="S213" s="8">
        <f>K226</f>
        <v>545</v>
      </c>
      <c r="T213" s="8">
        <f>R213*0.002</f>
        <v>243.44358849803862</v>
      </c>
      <c r="U213" s="8">
        <f>O226</f>
        <v>297.69</v>
      </c>
      <c r="V213" s="8">
        <f>R213+T213+S213-U213</f>
        <v>122212.54783751734</v>
      </c>
    </row>
    <row r="214" spans="2:22" x14ac:dyDescent="0.25">
      <c r="B214" t="s">
        <v>66</v>
      </c>
      <c r="C214" s="12" t="s">
        <v>75</v>
      </c>
      <c r="D214" s="1">
        <f>D182*0.9</f>
        <v>65.320003800000009</v>
      </c>
      <c r="E214" s="1">
        <f t="shared" si="88"/>
        <v>89.88</v>
      </c>
      <c r="F214" s="1">
        <f t="shared" si="89"/>
        <v>56.93</v>
      </c>
      <c r="G214" s="1">
        <f t="shared" si="90"/>
        <v>32.85</v>
      </c>
      <c r="H214" s="1"/>
      <c r="I214" s="1"/>
      <c r="J214" s="1"/>
      <c r="K214" s="1"/>
      <c r="L214" s="7">
        <f>D214*R200</f>
        <v>378.85602204000003</v>
      </c>
      <c r="M214" s="7"/>
      <c r="N214" s="7"/>
      <c r="O214" s="7"/>
    </row>
    <row r="215" spans="2:22" x14ac:dyDescent="0.25">
      <c r="B215" t="s">
        <v>49</v>
      </c>
      <c r="C215" s="12" t="s">
        <v>77</v>
      </c>
      <c r="D215" s="1">
        <f t="shared" ref="D215:D223" si="93">D183+H183/100</f>
        <v>46.8</v>
      </c>
      <c r="E215" s="1">
        <f t="shared" si="88"/>
        <v>80.77</v>
      </c>
      <c r="F215" s="1">
        <f t="shared" si="89"/>
        <v>49.25</v>
      </c>
      <c r="G215" s="1">
        <f t="shared" si="90"/>
        <v>26.44</v>
      </c>
      <c r="H215" s="1"/>
      <c r="I215" s="1"/>
      <c r="J215" s="1"/>
      <c r="K215" s="1"/>
      <c r="L215" s="7"/>
      <c r="M215" s="7">
        <f>E215*R201</f>
        <v>234.23299999999998</v>
      </c>
      <c r="N215" s="7"/>
      <c r="O215" s="7"/>
    </row>
    <row r="216" spans="2:22" x14ac:dyDescent="0.25">
      <c r="B216" t="s">
        <v>50</v>
      </c>
      <c r="C216" s="12" t="s">
        <v>113</v>
      </c>
      <c r="D216" s="1">
        <f t="shared" si="93"/>
        <v>98.45</v>
      </c>
      <c r="E216" s="1">
        <f t="shared" si="88"/>
        <v>73.509999999999991</v>
      </c>
      <c r="F216" s="1">
        <f t="shared" si="89"/>
        <v>43.9</v>
      </c>
      <c r="G216" s="1">
        <f t="shared" si="90"/>
        <v>22.219999999999995</v>
      </c>
      <c r="H216" s="1">
        <v>25</v>
      </c>
      <c r="I216" s="1">
        <v>30</v>
      </c>
      <c r="J216" s="1">
        <v>25</v>
      </c>
      <c r="K216" s="1">
        <v>20</v>
      </c>
      <c r="L216" s="7"/>
      <c r="M216" s="7"/>
      <c r="N216" s="7"/>
      <c r="O216" s="7"/>
    </row>
    <row r="217" spans="2:22" x14ac:dyDescent="0.25">
      <c r="B217" t="s">
        <v>71</v>
      </c>
      <c r="C217" s="12" t="s">
        <v>113</v>
      </c>
      <c r="D217" s="1">
        <f t="shared" si="93"/>
        <v>40.799999999999997</v>
      </c>
      <c r="E217" s="1">
        <f t="shared" si="88"/>
        <v>62.98</v>
      </c>
      <c r="F217" s="1">
        <f t="shared" si="89"/>
        <v>35.979999999999997</v>
      </c>
      <c r="G217" s="1">
        <f t="shared" si="90"/>
        <v>16.61</v>
      </c>
      <c r="H217" s="1">
        <v>25</v>
      </c>
      <c r="I217" s="1">
        <v>30</v>
      </c>
      <c r="J217" s="1">
        <v>25</v>
      </c>
      <c r="K217" s="1">
        <v>20</v>
      </c>
      <c r="L217" s="7"/>
      <c r="M217" s="7"/>
      <c r="N217" s="7"/>
      <c r="O217" s="7"/>
    </row>
    <row r="218" spans="2:22" x14ac:dyDescent="0.25">
      <c r="B218" t="s">
        <v>55</v>
      </c>
      <c r="C218" s="12" t="s">
        <v>113</v>
      </c>
      <c r="D218" s="1">
        <f t="shared" si="93"/>
        <v>64.75</v>
      </c>
      <c r="E218" s="1">
        <f t="shared" si="88"/>
        <v>55.999999999999986</v>
      </c>
      <c r="F218" s="1">
        <f t="shared" si="89"/>
        <v>28.22</v>
      </c>
      <c r="G218" s="1">
        <f t="shared" si="90"/>
        <v>10.389999999999999</v>
      </c>
      <c r="H218" s="1">
        <v>25</v>
      </c>
      <c r="I218" s="1">
        <v>30</v>
      </c>
      <c r="J218" s="1">
        <v>25</v>
      </c>
      <c r="K218" s="1">
        <v>20</v>
      </c>
      <c r="L218" s="7"/>
      <c r="M218" s="7"/>
      <c r="N218" s="7"/>
      <c r="O218" s="7"/>
    </row>
    <row r="219" spans="2:22" x14ac:dyDescent="0.25">
      <c r="B219" t="s">
        <v>59</v>
      </c>
      <c r="C219" t="s">
        <v>113</v>
      </c>
      <c r="D219" s="1">
        <f t="shared" si="93"/>
        <v>72.7</v>
      </c>
      <c r="E219" s="1">
        <f t="shared" si="88"/>
        <v>48.009999999999984</v>
      </c>
      <c r="F219" s="1">
        <f t="shared" si="89"/>
        <v>24.369999999999994</v>
      </c>
      <c r="G219" s="1">
        <f t="shared" si="90"/>
        <v>8.1500000000000021</v>
      </c>
      <c r="H219" s="1">
        <v>50</v>
      </c>
      <c r="I219" s="1">
        <v>30</v>
      </c>
      <c r="J219" s="1">
        <v>15</v>
      </c>
      <c r="K219" s="1">
        <v>5</v>
      </c>
      <c r="L219" s="7"/>
      <c r="M219" s="7"/>
      <c r="N219" s="7"/>
      <c r="O219" s="7"/>
    </row>
    <row r="220" spans="2:22" x14ac:dyDescent="0.25">
      <c r="B220" t="s">
        <v>70</v>
      </c>
      <c r="C220" t="s">
        <v>113</v>
      </c>
      <c r="D220" s="1">
        <f t="shared" si="93"/>
        <v>43.679000000000002</v>
      </c>
      <c r="E220" s="1">
        <f t="shared" si="88"/>
        <v>36.339999999999989</v>
      </c>
      <c r="F220" s="1">
        <f t="shared" si="89"/>
        <v>19.499999999999993</v>
      </c>
      <c r="G220" s="1">
        <f t="shared" si="90"/>
        <v>6.1</v>
      </c>
      <c r="H220" s="1">
        <v>50</v>
      </c>
      <c r="I220" s="1">
        <v>30</v>
      </c>
      <c r="J220" s="1">
        <v>15</v>
      </c>
      <c r="K220" s="1">
        <v>5</v>
      </c>
      <c r="L220" s="7"/>
      <c r="M220" s="7"/>
      <c r="N220" s="7"/>
      <c r="O220" s="7"/>
    </row>
    <row r="221" spans="2:22" x14ac:dyDescent="0.25">
      <c r="B221" t="s">
        <v>60</v>
      </c>
      <c r="C221" t="s">
        <v>113</v>
      </c>
      <c r="D221" s="1">
        <f t="shared" si="93"/>
        <v>39.17</v>
      </c>
      <c r="E221" s="1">
        <f t="shared" si="88"/>
        <v>29.500000000000004</v>
      </c>
      <c r="F221" s="1">
        <f t="shared" si="89"/>
        <v>15.250000000000002</v>
      </c>
      <c r="G221" s="1">
        <f t="shared" si="90"/>
        <v>4.4899999999999993</v>
      </c>
      <c r="H221" s="1">
        <v>50</v>
      </c>
      <c r="I221" s="1">
        <v>30</v>
      </c>
      <c r="J221" s="1">
        <v>15</v>
      </c>
      <c r="K221" s="1">
        <v>5</v>
      </c>
      <c r="L221" s="7"/>
      <c r="M221" s="7"/>
      <c r="N221" s="7"/>
      <c r="O221" s="7"/>
    </row>
    <row r="222" spans="2:22" x14ac:dyDescent="0.25">
      <c r="B222" t="s">
        <v>68</v>
      </c>
      <c r="C222" t="s">
        <v>113</v>
      </c>
      <c r="D222" s="1">
        <f t="shared" si="93"/>
        <v>36.700000000000003</v>
      </c>
      <c r="E222" s="1">
        <f t="shared" si="88"/>
        <v>23.140000000000004</v>
      </c>
      <c r="F222" s="1">
        <f t="shared" si="89"/>
        <v>10.750000000000002</v>
      </c>
      <c r="G222" s="1">
        <f t="shared" si="90"/>
        <v>4.0699999999999994</v>
      </c>
      <c r="H222" s="1">
        <v>50</v>
      </c>
      <c r="I222" s="1">
        <v>30</v>
      </c>
      <c r="J222" s="1">
        <v>15</v>
      </c>
      <c r="K222" s="1">
        <v>5</v>
      </c>
      <c r="L222" s="7"/>
      <c r="M222" s="7"/>
      <c r="N222" s="7"/>
      <c r="O222" s="7"/>
    </row>
    <row r="223" spans="2:22" x14ac:dyDescent="0.25">
      <c r="B223" t="s">
        <v>56</v>
      </c>
      <c r="C223" t="s">
        <v>113</v>
      </c>
      <c r="D223" s="1">
        <f t="shared" si="93"/>
        <v>16</v>
      </c>
      <c r="E223" s="1">
        <f t="shared" si="88"/>
        <v>11.510000000000003</v>
      </c>
      <c r="F223" s="1">
        <f t="shared" si="89"/>
        <v>6.5600000000000014</v>
      </c>
      <c r="G223" s="1">
        <f t="shared" si="90"/>
        <v>2.1799999999999993</v>
      </c>
      <c r="H223" s="1">
        <v>50</v>
      </c>
      <c r="I223" s="1">
        <v>30</v>
      </c>
      <c r="J223" s="1">
        <v>15</v>
      </c>
      <c r="K223" s="1">
        <v>5</v>
      </c>
      <c r="L223" s="7"/>
      <c r="M223" s="7"/>
      <c r="N223" s="7"/>
      <c r="O223" s="7"/>
    </row>
    <row r="224" spans="2:22" x14ac:dyDescent="0.25">
      <c r="B224" t="s">
        <v>63</v>
      </c>
      <c r="C224" t="s">
        <v>75</v>
      </c>
      <c r="D224" s="1">
        <f>D192*0.9</f>
        <v>1.6074449999999998</v>
      </c>
      <c r="E224" s="1">
        <f t="shared" si="88"/>
        <v>2.4499999999999997</v>
      </c>
      <c r="F224" s="1">
        <f t="shared" si="89"/>
        <v>41.65</v>
      </c>
      <c r="G224" s="1">
        <f t="shared" si="90"/>
        <v>2.4499999999999997</v>
      </c>
      <c r="L224" s="7">
        <f>D224*R200</f>
        <v>9.3231809999999982</v>
      </c>
      <c r="M224" s="7"/>
      <c r="N224" s="7"/>
      <c r="O224" s="7"/>
    </row>
    <row r="225" spans="2:23" x14ac:dyDescent="0.25">
      <c r="B225" t="s">
        <v>123</v>
      </c>
      <c r="C225" t="s">
        <v>113</v>
      </c>
      <c r="D225" s="1">
        <v>0</v>
      </c>
      <c r="E225" s="1">
        <v>0</v>
      </c>
      <c r="F225" s="1">
        <v>0</v>
      </c>
      <c r="G225" s="1">
        <v>0</v>
      </c>
      <c r="H225" s="1">
        <v>50</v>
      </c>
      <c r="I225" s="1">
        <v>30</v>
      </c>
      <c r="J225" s="1">
        <v>15</v>
      </c>
      <c r="K225" s="1">
        <v>5</v>
      </c>
      <c r="L225" s="7"/>
      <c r="M225" s="7"/>
      <c r="N225" s="7"/>
      <c r="O225" s="7"/>
    </row>
    <row r="226" spans="2:23" x14ac:dyDescent="0.25">
      <c r="B226" t="s">
        <v>92</v>
      </c>
      <c r="H226" s="7">
        <f>SUM(H200:H225)</f>
        <v>445</v>
      </c>
      <c r="I226" s="7">
        <f>SUM(I200:I225)</f>
        <v>360</v>
      </c>
      <c r="J226" s="7">
        <f>SUM(J200:J225)</f>
        <v>250</v>
      </c>
      <c r="K226" s="7">
        <f>SUM(K200:K225)</f>
        <v>545</v>
      </c>
      <c r="L226" s="7">
        <f t="shared" ref="L226:O226" si="94">SUM(L200:L224)</f>
        <v>1813.05418304</v>
      </c>
      <c r="M226" s="7">
        <f t="shared" si="94"/>
        <v>888.9079999999999</v>
      </c>
      <c r="N226" s="7">
        <f t="shared" si="94"/>
        <v>338.53699999999992</v>
      </c>
      <c r="O226" s="7">
        <f t="shared" si="94"/>
        <v>297.69</v>
      </c>
    </row>
    <row r="229" spans="2:23" ht="18.75" x14ac:dyDescent="0.3">
      <c r="C229" s="11" t="s">
        <v>124</v>
      </c>
    </row>
    <row r="232" spans="2:23" x14ac:dyDescent="0.25">
      <c r="B232" s="3" t="s">
        <v>48</v>
      </c>
      <c r="C232" s="3" t="s">
        <v>73</v>
      </c>
      <c r="D232" t="s">
        <v>82</v>
      </c>
      <c r="E232" t="s">
        <v>83</v>
      </c>
      <c r="F232" t="s">
        <v>84</v>
      </c>
      <c r="G232" t="s">
        <v>85</v>
      </c>
      <c r="H232" t="s">
        <v>78</v>
      </c>
      <c r="I232" t="s">
        <v>79</v>
      </c>
      <c r="J232" t="s">
        <v>80</v>
      </c>
      <c r="K232" t="s">
        <v>81</v>
      </c>
      <c r="L232" t="s">
        <v>87</v>
      </c>
      <c r="M232" t="s">
        <v>88</v>
      </c>
      <c r="N232" t="s">
        <v>89</v>
      </c>
      <c r="O232" t="s">
        <v>90</v>
      </c>
      <c r="R232" s="3" t="s">
        <v>99</v>
      </c>
      <c r="S232" s="3" t="s">
        <v>111</v>
      </c>
      <c r="T232" s="3" t="s">
        <v>101</v>
      </c>
      <c r="U232" s="3" t="s">
        <v>102</v>
      </c>
      <c r="V232" s="3" t="s">
        <v>36</v>
      </c>
      <c r="W232" s="3" t="s">
        <v>91</v>
      </c>
    </row>
    <row r="233" spans="2:23" x14ac:dyDescent="0.25">
      <c r="B233" t="s">
        <v>64</v>
      </c>
      <c r="C233" s="12" t="s">
        <v>94</v>
      </c>
      <c r="D233" s="1"/>
      <c r="E233" s="1"/>
      <c r="F233" s="1"/>
      <c r="G233" s="1"/>
      <c r="H233" s="1"/>
      <c r="I233" s="1"/>
      <c r="J233" s="1"/>
      <c r="K233" s="1"/>
      <c r="L233" s="7"/>
      <c r="M233" s="7"/>
      <c r="N233" s="7"/>
      <c r="O233" s="7"/>
      <c r="Q233" t="s">
        <v>38</v>
      </c>
      <c r="R233" s="1">
        <v>5.7</v>
      </c>
      <c r="S233" s="8">
        <f>L259*240</f>
        <v>384867.63968255999</v>
      </c>
      <c r="T233" s="8">
        <f>S233*0.9</f>
        <v>346380.87571430398</v>
      </c>
      <c r="U233" s="8">
        <f>S233*1.1</f>
        <v>423354.40365081601</v>
      </c>
      <c r="V233" s="8">
        <f>R243</f>
        <v>299247.16801348393</v>
      </c>
      <c r="W233" t="s">
        <v>110</v>
      </c>
    </row>
    <row r="234" spans="2:23" x14ac:dyDescent="0.25">
      <c r="B234" t="s">
        <v>57</v>
      </c>
      <c r="C234" s="12" t="s">
        <v>74</v>
      </c>
      <c r="D234" s="1"/>
      <c r="E234" s="1"/>
      <c r="F234" s="1"/>
      <c r="G234" s="1">
        <f>G201</f>
        <v>198.46</v>
      </c>
      <c r="H234" s="1"/>
      <c r="I234" s="1"/>
      <c r="J234" s="1"/>
      <c r="K234" s="1"/>
      <c r="L234" s="7"/>
      <c r="M234" s="7"/>
      <c r="N234" s="7"/>
      <c r="O234" s="7">
        <f>G234*R236</f>
        <v>317.53600000000006</v>
      </c>
      <c r="Q234" t="s">
        <v>77</v>
      </c>
      <c r="R234" s="1">
        <v>3</v>
      </c>
      <c r="S234" s="8">
        <f>M259*240</f>
        <v>220694.39999999999</v>
      </c>
      <c r="T234" s="8">
        <f>S234*0.9</f>
        <v>198624.96</v>
      </c>
      <c r="U234" s="8">
        <f>S234*1.1</f>
        <v>242763.84000000003</v>
      </c>
      <c r="V234" s="8">
        <f t="shared" ref="V234:V236" si="95">R244</f>
        <v>240815.05378164302</v>
      </c>
      <c r="W234" t="s">
        <v>42</v>
      </c>
    </row>
    <row r="235" spans="2:23" x14ac:dyDescent="0.25">
      <c r="B235" t="s">
        <v>54</v>
      </c>
      <c r="C235" s="12" t="s">
        <v>75</v>
      </c>
      <c r="D235" s="1">
        <f>D202*0.9</f>
        <v>102.06729000000004</v>
      </c>
      <c r="E235" s="1">
        <f>E202</f>
        <v>131.92000000000004</v>
      </c>
      <c r="F235" s="1">
        <f t="shared" ref="F235:G235" si="96">F202</f>
        <v>96.589999999999989</v>
      </c>
      <c r="G235" s="1">
        <f t="shared" si="96"/>
        <v>281.89000000000004</v>
      </c>
      <c r="H235" s="1"/>
      <c r="I235" s="1"/>
      <c r="J235" s="1"/>
      <c r="K235" s="1"/>
      <c r="L235" s="7">
        <f>D235*R233</f>
        <v>581.78355300000021</v>
      </c>
      <c r="M235" s="7"/>
      <c r="N235" s="7"/>
      <c r="O235" s="7"/>
      <c r="Q235" t="s">
        <v>76</v>
      </c>
      <c r="R235" s="1">
        <v>4.2</v>
      </c>
      <c r="S235" s="8">
        <f>N259*240</f>
        <v>83230.559999999998</v>
      </c>
      <c r="T235" s="8">
        <f>S235*0.9</f>
        <v>74907.504000000001</v>
      </c>
      <c r="U235" s="8">
        <f>S235*1.1</f>
        <v>91553.616000000009</v>
      </c>
      <c r="V235" s="8">
        <f t="shared" si="95"/>
        <v>149121.0221713456</v>
      </c>
      <c r="W235" t="s">
        <v>109</v>
      </c>
    </row>
    <row r="236" spans="2:23" x14ac:dyDescent="0.25">
      <c r="B236" t="s">
        <v>62</v>
      </c>
      <c r="C236" s="12" t="s">
        <v>113</v>
      </c>
      <c r="D236" s="1">
        <f>D203+H203/100</f>
        <v>107.81999999999998</v>
      </c>
      <c r="E236" s="1">
        <f t="shared" ref="E236:G236" si="97">E203+I203/100</f>
        <v>129.52000000000007</v>
      </c>
      <c r="F236" s="1">
        <f t="shared" si="97"/>
        <v>94.369999999999976</v>
      </c>
      <c r="G236" s="1">
        <f t="shared" si="97"/>
        <v>254.47999999999996</v>
      </c>
      <c r="H236" s="1">
        <v>5</v>
      </c>
      <c r="I236" s="1">
        <v>5</v>
      </c>
      <c r="J236" s="1">
        <v>5</v>
      </c>
      <c r="K236" s="1">
        <v>85</v>
      </c>
      <c r="L236" s="7"/>
      <c r="M236" s="7"/>
      <c r="N236" s="7"/>
      <c r="O236" s="7"/>
      <c r="Q236" t="s">
        <v>37</v>
      </c>
      <c r="R236" s="1">
        <v>1.6</v>
      </c>
      <c r="S236" s="8">
        <f>O259*240</f>
        <v>76208.640000000014</v>
      </c>
      <c r="T236" s="8">
        <f>S236*0.9</f>
        <v>68587.776000000013</v>
      </c>
      <c r="U236" s="8">
        <f>S236*1.1</f>
        <v>83829.504000000015</v>
      </c>
      <c r="V236" s="8">
        <f t="shared" si="95"/>
        <v>122212.54783751734</v>
      </c>
      <c r="W236" t="s">
        <v>109</v>
      </c>
    </row>
    <row r="237" spans="2:23" x14ac:dyDescent="0.25">
      <c r="B237" t="s">
        <v>52</v>
      </c>
      <c r="C237" s="12" t="s">
        <v>113</v>
      </c>
      <c r="D237" s="1">
        <f t="shared" ref="D237:D258" si="98">D204+H204/100</f>
        <v>137.46000000000006</v>
      </c>
      <c r="E237" s="1">
        <f t="shared" ref="E237:E258" si="99">E204+I204/100</f>
        <v>128.34000000000006</v>
      </c>
      <c r="F237" s="1">
        <f t="shared" ref="F237:F258" si="100">F204+J204/100</f>
        <v>94.149999999999977</v>
      </c>
      <c r="G237" s="1">
        <f t="shared" ref="G237:G258" si="101">G204+K204/100</f>
        <v>233.35999999999996</v>
      </c>
      <c r="H237" s="1">
        <v>5</v>
      </c>
      <c r="I237" s="1">
        <v>5</v>
      </c>
      <c r="J237" s="1">
        <v>5</v>
      </c>
      <c r="K237" s="1">
        <v>85</v>
      </c>
      <c r="L237" s="7"/>
      <c r="M237" s="7"/>
      <c r="N237" s="7"/>
      <c r="O237" s="7"/>
      <c r="V237" s="8"/>
    </row>
    <row r="238" spans="2:23" x14ac:dyDescent="0.25">
      <c r="B238" t="s">
        <v>65</v>
      </c>
      <c r="C238" s="12" t="s">
        <v>113</v>
      </c>
      <c r="D238" s="1">
        <f t="shared" si="98"/>
        <v>105.71999999999998</v>
      </c>
      <c r="E238" s="1">
        <f t="shared" si="99"/>
        <v>126.70999999999998</v>
      </c>
      <c r="F238" s="1">
        <f t="shared" si="100"/>
        <v>92.189999999999984</v>
      </c>
      <c r="G238" s="1">
        <f t="shared" si="101"/>
        <v>203.51999999999995</v>
      </c>
      <c r="H238" s="1">
        <v>5</v>
      </c>
      <c r="I238" s="1">
        <v>5</v>
      </c>
      <c r="J238" s="1">
        <v>5</v>
      </c>
      <c r="K238" s="1">
        <v>85</v>
      </c>
      <c r="L238" s="7"/>
      <c r="M238" s="7"/>
      <c r="N238" s="7"/>
      <c r="O238" s="7"/>
    </row>
    <row r="239" spans="2:23" x14ac:dyDescent="0.25">
      <c r="B239" t="s">
        <v>69</v>
      </c>
      <c r="C239" s="12" t="s">
        <v>77</v>
      </c>
      <c r="D239" s="1">
        <f t="shared" si="98"/>
        <v>39.208536000000002</v>
      </c>
      <c r="E239" s="1">
        <f t="shared" si="99"/>
        <v>122.69</v>
      </c>
      <c r="F239" s="1">
        <f t="shared" si="100"/>
        <v>89.24</v>
      </c>
      <c r="G239" s="1">
        <f t="shared" si="101"/>
        <v>176.17</v>
      </c>
      <c r="H239" s="1"/>
      <c r="I239" s="1"/>
      <c r="J239" s="1"/>
      <c r="K239" s="1"/>
      <c r="L239" s="7"/>
      <c r="M239" s="7">
        <f>E239*R234</f>
        <v>368.07</v>
      </c>
      <c r="N239" s="7"/>
      <c r="O239" s="7"/>
    </row>
    <row r="240" spans="2:23" x14ac:dyDescent="0.25">
      <c r="B240" t="s">
        <v>61</v>
      </c>
      <c r="C240" s="12" t="s">
        <v>76</v>
      </c>
      <c r="D240" s="1">
        <f t="shared" si="98"/>
        <v>59.04</v>
      </c>
      <c r="E240" s="1">
        <f t="shared" si="99"/>
        <v>117.24</v>
      </c>
      <c r="F240" s="1">
        <f t="shared" si="100"/>
        <v>82.57</v>
      </c>
      <c r="G240" s="1">
        <f t="shared" si="101"/>
        <v>104.95</v>
      </c>
      <c r="H240" s="1"/>
      <c r="I240" s="1"/>
      <c r="J240" s="1"/>
      <c r="K240" s="1"/>
      <c r="L240" s="7"/>
      <c r="M240" s="7"/>
      <c r="N240" s="7">
        <f>F240*R235</f>
        <v>346.79399999999998</v>
      </c>
      <c r="O240" s="7"/>
    </row>
    <row r="241" spans="2:22" x14ac:dyDescent="0.25">
      <c r="B241" t="s">
        <v>86</v>
      </c>
      <c r="C241" s="12" t="s">
        <v>75</v>
      </c>
      <c r="D241" s="1">
        <f>D208*0.9</f>
        <v>119.03399999999996</v>
      </c>
      <c r="E241" s="1">
        <f t="shared" si="99"/>
        <v>122.98000000000003</v>
      </c>
      <c r="F241" s="1">
        <f t="shared" si="100"/>
        <v>87.820000000000022</v>
      </c>
      <c r="G241" s="1">
        <f t="shared" si="101"/>
        <v>129.02999999999997</v>
      </c>
      <c r="H241" s="1"/>
      <c r="I241" s="1"/>
      <c r="J241" s="1"/>
      <c r="K241" s="1"/>
      <c r="L241" s="7">
        <f>D241*R233</f>
        <v>678.49379999999985</v>
      </c>
      <c r="M241" s="7"/>
      <c r="N241" s="7"/>
      <c r="O241" s="7"/>
      <c r="R241" s="10"/>
    </row>
    <row r="242" spans="2:22" x14ac:dyDescent="0.25">
      <c r="B242" t="s">
        <v>53</v>
      </c>
      <c r="C242" s="12" t="s">
        <v>113</v>
      </c>
      <c r="D242" s="1">
        <f t="shared" si="98"/>
        <v>100.55999999999996</v>
      </c>
      <c r="E242" s="1">
        <f t="shared" si="99"/>
        <v>118.52000000000004</v>
      </c>
      <c r="F242" s="1">
        <f t="shared" si="100"/>
        <v>83.740000000000038</v>
      </c>
      <c r="G242" s="1">
        <f t="shared" si="101"/>
        <v>109.10999999999997</v>
      </c>
      <c r="H242" s="1">
        <v>10</v>
      </c>
      <c r="I242" s="1">
        <v>15</v>
      </c>
      <c r="J242" s="1">
        <v>15</v>
      </c>
      <c r="K242" s="1">
        <v>60</v>
      </c>
      <c r="L242" s="7"/>
      <c r="M242" s="7"/>
      <c r="N242" s="7"/>
      <c r="O242" s="7"/>
      <c r="R242" s="3" t="s">
        <v>112</v>
      </c>
      <c r="S242" s="3" t="s">
        <v>41</v>
      </c>
      <c r="T242" s="3" t="s">
        <v>39</v>
      </c>
      <c r="U242" s="3" t="s">
        <v>93</v>
      </c>
      <c r="V242" s="3" t="s">
        <v>105</v>
      </c>
    </row>
    <row r="243" spans="2:22" x14ac:dyDescent="0.25">
      <c r="B243" t="s">
        <v>72</v>
      </c>
      <c r="C243" s="12" t="s">
        <v>113</v>
      </c>
      <c r="D243" s="1">
        <f t="shared" si="98"/>
        <v>56.56</v>
      </c>
      <c r="E243" s="1">
        <f t="shared" si="99"/>
        <v>111.95000000000002</v>
      </c>
      <c r="F243" s="1">
        <f t="shared" si="100"/>
        <v>90.170000000000016</v>
      </c>
      <c r="G243" s="1">
        <f t="shared" si="101"/>
        <v>91.21999999999997</v>
      </c>
      <c r="H243" s="1">
        <v>10</v>
      </c>
      <c r="I243" s="1">
        <v>15</v>
      </c>
      <c r="J243" s="1">
        <v>15</v>
      </c>
      <c r="K243" s="1">
        <v>60</v>
      </c>
      <c r="L243" s="7"/>
      <c r="M243" s="7"/>
      <c r="N243" s="7"/>
      <c r="O243" s="7"/>
      <c r="Q243" t="s">
        <v>38</v>
      </c>
      <c r="R243" s="8">
        <f>V210</f>
        <v>299247.16801348393</v>
      </c>
      <c r="S243" s="8">
        <f>H259</f>
        <v>445</v>
      </c>
      <c r="T243" s="8">
        <f>R243*0.002</f>
        <v>598.49433602696786</v>
      </c>
      <c r="U243" s="8">
        <f>L259</f>
        <v>1603.6151653439999</v>
      </c>
      <c r="V243" s="8">
        <f>R243+T243+S243-U243</f>
        <v>298687.04718416691</v>
      </c>
    </row>
    <row r="244" spans="2:22" x14ac:dyDescent="0.25">
      <c r="B244" t="s">
        <v>51</v>
      </c>
      <c r="C244" s="12" t="s">
        <v>77</v>
      </c>
      <c r="D244" s="1">
        <f t="shared" si="98"/>
        <v>54.72</v>
      </c>
      <c r="E244" s="1">
        <f t="shared" si="99"/>
        <v>103.06</v>
      </c>
      <c r="F244" s="1">
        <f t="shared" si="100"/>
        <v>71.17</v>
      </c>
      <c r="G244" s="1">
        <f t="shared" si="101"/>
        <v>66.23</v>
      </c>
      <c r="H244" s="1"/>
      <c r="I244" s="1"/>
      <c r="J244" s="1"/>
      <c r="K244" s="1"/>
      <c r="L244" s="7"/>
      <c r="M244" s="7">
        <f>E244*R234</f>
        <v>309.18</v>
      </c>
      <c r="N244" s="7"/>
      <c r="O244" s="7"/>
      <c r="Q244" t="s">
        <v>77</v>
      </c>
      <c r="R244" s="8">
        <f t="shared" ref="R244:R246" si="102">V211</f>
        <v>240815.05378164302</v>
      </c>
      <c r="S244" s="8">
        <f>I259</f>
        <v>360</v>
      </c>
      <c r="T244" s="8">
        <f>R244*0.002</f>
        <v>481.63010756328606</v>
      </c>
      <c r="U244" s="8">
        <f>M259</f>
        <v>919.56</v>
      </c>
      <c r="V244" s="8">
        <f>R244+T244+S244-U244</f>
        <v>240737.1238892063</v>
      </c>
    </row>
    <row r="245" spans="2:22" x14ac:dyDescent="0.25">
      <c r="B245" t="s">
        <v>67</v>
      </c>
      <c r="C245" s="12" t="s">
        <v>113</v>
      </c>
      <c r="D245" s="1">
        <f t="shared" si="98"/>
        <v>121.55999999999996</v>
      </c>
      <c r="E245" s="1">
        <f t="shared" si="99"/>
        <v>105.74000000000004</v>
      </c>
      <c r="F245" s="1">
        <f t="shared" si="100"/>
        <v>70.17000000000003</v>
      </c>
      <c r="G245" s="1">
        <f t="shared" si="101"/>
        <v>58.580000000000005</v>
      </c>
      <c r="H245" s="1">
        <v>10</v>
      </c>
      <c r="I245" s="1">
        <v>15</v>
      </c>
      <c r="J245" s="1">
        <v>15</v>
      </c>
      <c r="K245" s="1">
        <v>60</v>
      </c>
      <c r="L245" s="7"/>
      <c r="M245" s="7"/>
      <c r="N245" s="7"/>
      <c r="O245" s="7"/>
      <c r="Q245" t="s">
        <v>76</v>
      </c>
      <c r="R245" s="8">
        <f t="shared" si="102"/>
        <v>149121.0221713456</v>
      </c>
      <c r="S245" s="8">
        <f>J259</f>
        <v>250</v>
      </c>
      <c r="T245" s="8">
        <f>R245*0.002</f>
        <v>298.2420443426912</v>
      </c>
      <c r="U245" s="8">
        <f>N259</f>
        <v>346.79399999999998</v>
      </c>
      <c r="V245" s="8">
        <f>R245+T245+S245-U245</f>
        <v>149322.47021568828</v>
      </c>
    </row>
    <row r="246" spans="2:22" x14ac:dyDescent="0.25">
      <c r="B246" t="s">
        <v>58</v>
      </c>
      <c r="C246" s="12" t="s">
        <v>113</v>
      </c>
      <c r="D246" s="1">
        <f t="shared" si="98"/>
        <v>93.9</v>
      </c>
      <c r="E246" s="1">
        <f t="shared" si="99"/>
        <v>102.33999999999999</v>
      </c>
      <c r="F246" s="1">
        <f t="shared" si="100"/>
        <v>68.040000000000006</v>
      </c>
      <c r="G246" s="1">
        <f t="shared" si="101"/>
        <v>41.340000000000018</v>
      </c>
      <c r="H246" s="1">
        <v>25</v>
      </c>
      <c r="I246" s="1">
        <v>30</v>
      </c>
      <c r="J246" s="1">
        <v>25</v>
      </c>
      <c r="K246" s="1">
        <v>20</v>
      </c>
      <c r="L246" s="7"/>
      <c r="M246" s="7"/>
      <c r="N246" s="7"/>
      <c r="O246" s="7"/>
      <c r="Q246" t="s">
        <v>37</v>
      </c>
      <c r="R246" s="8">
        <f t="shared" si="102"/>
        <v>122212.54783751734</v>
      </c>
      <c r="S246" s="8">
        <f>K259</f>
        <v>545</v>
      </c>
      <c r="T246" s="8">
        <f>R246*0.002</f>
        <v>244.4250956750347</v>
      </c>
      <c r="U246" s="8">
        <f>O259</f>
        <v>317.53600000000006</v>
      </c>
      <c r="V246" s="8">
        <f>R246+T246+S246-U246</f>
        <v>122684.43693319237</v>
      </c>
    </row>
    <row r="247" spans="2:22" x14ac:dyDescent="0.25">
      <c r="B247" t="s">
        <v>66</v>
      </c>
      <c r="C247" s="12" t="s">
        <v>75</v>
      </c>
      <c r="D247" s="1">
        <f>D214*0.9</f>
        <v>58.78800342000001</v>
      </c>
      <c r="E247" s="1">
        <f t="shared" si="99"/>
        <v>89.88</v>
      </c>
      <c r="F247" s="1">
        <f t="shared" si="100"/>
        <v>56.93</v>
      </c>
      <c r="G247" s="1">
        <f t="shared" si="101"/>
        <v>32.85</v>
      </c>
      <c r="H247" s="1"/>
      <c r="I247" s="1"/>
      <c r="J247" s="1"/>
      <c r="K247" s="1"/>
      <c r="L247" s="7">
        <f>D247*R233</f>
        <v>335.09161949400004</v>
      </c>
      <c r="M247" s="7"/>
      <c r="N247" s="7"/>
      <c r="O247" s="7"/>
    </row>
    <row r="248" spans="2:22" x14ac:dyDescent="0.25">
      <c r="B248" t="s">
        <v>49</v>
      </c>
      <c r="C248" s="12" t="s">
        <v>77</v>
      </c>
      <c r="D248" s="1">
        <f t="shared" si="98"/>
        <v>46.8</v>
      </c>
      <c r="E248" s="1">
        <f t="shared" si="99"/>
        <v>80.77</v>
      </c>
      <c r="F248" s="1">
        <f t="shared" si="100"/>
        <v>49.25</v>
      </c>
      <c r="G248" s="1">
        <f t="shared" si="101"/>
        <v>26.44</v>
      </c>
      <c r="H248" s="1"/>
      <c r="I248" s="1"/>
      <c r="J248" s="1"/>
      <c r="K248" s="1"/>
      <c r="L248" s="7"/>
      <c r="M248" s="7">
        <f>E248*R234</f>
        <v>242.31</v>
      </c>
      <c r="N248" s="7"/>
      <c r="O248" s="7"/>
    </row>
    <row r="249" spans="2:22" x14ac:dyDescent="0.25">
      <c r="B249" t="s">
        <v>50</v>
      </c>
      <c r="C249" s="12" t="s">
        <v>113</v>
      </c>
      <c r="D249" s="1">
        <f t="shared" si="98"/>
        <v>98.7</v>
      </c>
      <c r="E249" s="1">
        <f t="shared" si="99"/>
        <v>73.809999999999988</v>
      </c>
      <c r="F249" s="1">
        <f t="shared" si="100"/>
        <v>44.15</v>
      </c>
      <c r="G249" s="1">
        <f t="shared" si="101"/>
        <v>22.419999999999995</v>
      </c>
      <c r="H249" s="1">
        <v>25</v>
      </c>
      <c r="I249" s="1">
        <v>30</v>
      </c>
      <c r="J249" s="1">
        <v>25</v>
      </c>
      <c r="K249" s="1">
        <v>20</v>
      </c>
      <c r="L249" s="7"/>
      <c r="M249" s="7"/>
      <c r="N249" s="7"/>
      <c r="O249" s="7"/>
    </row>
    <row r="250" spans="2:22" x14ac:dyDescent="0.25">
      <c r="B250" t="s">
        <v>71</v>
      </c>
      <c r="C250" s="12" t="s">
        <v>113</v>
      </c>
      <c r="D250" s="1">
        <f t="shared" si="98"/>
        <v>41.05</v>
      </c>
      <c r="E250" s="1">
        <f t="shared" si="99"/>
        <v>63.279999999999994</v>
      </c>
      <c r="F250" s="1">
        <f t="shared" si="100"/>
        <v>36.229999999999997</v>
      </c>
      <c r="G250" s="1">
        <f t="shared" si="101"/>
        <v>16.809999999999999</v>
      </c>
      <c r="H250" s="1">
        <v>25</v>
      </c>
      <c r="I250" s="1">
        <v>30</v>
      </c>
      <c r="J250" s="1">
        <v>25</v>
      </c>
      <c r="K250" s="1">
        <v>20</v>
      </c>
      <c r="L250" s="7"/>
      <c r="M250" s="7"/>
      <c r="N250" s="7"/>
      <c r="O250" s="7"/>
    </row>
    <row r="251" spans="2:22" x14ac:dyDescent="0.25">
      <c r="B251" t="s">
        <v>55</v>
      </c>
      <c r="C251" s="12" t="s">
        <v>113</v>
      </c>
      <c r="D251" s="1">
        <f t="shared" si="98"/>
        <v>65</v>
      </c>
      <c r="E251" s="1">
        <f t="shared" si="99"/>
        <v>56.299999999999983</v>
      </c>
      <c r="F251" s="1">
        <f t="shared" si="100"/>
        <v>28.47</v>
      </c>
      <c r="G251" s="1">
        <f t="shared" si="101"/>
        <v>10.589999999999998</v>
      </c>
      <c r="H251" s="1">
        <v>25</v>
      </c>
      <c r="I251" s="1">
        <v>30</v>
      </c>
      <c r="J251" s="1">
        <v>25</v>
      </c>
      <c r="K251" s="1">
        <v>20</v>
      </c>
      <c r="L251" s="7"/>
      <c r="M251" s="7"/>
      <c r="N251" s="7"/>
      <c r="O251" s="7"/>
    </row>
    <row r="252" spans="2:22" x14ac:dyDescent="0.25">
      <c r="B252" t="s">
        <v>59</v>
      </c>
      <c r="C252" t="s">
        <v>113</v>
      </c>
      <c r="D252" s="1">
        <f t="shared" si="98"/>
        <v>73.2</v>
      </c>
      <c r="E252" s="1">
        <f t="shared" si="99"/>
        <v>48.309999999999981</v>
      </c>
      <c r="F252" s="1">
        <f t="shared" si="100"/>
        <v>24.519999999999992</v>
      </c>
      <c r="G252" s="1">
        <f t="shared" si="101"/>
        <v>8.2000000000000028</v>
      </c>
      <c r="H252" s="1">
        <v>50</v>
      </c>
      <c r="I252" s="1">
        <v>30</v>
      </c>
      <c r="J252" s="1">
        <v>15</v>
      </c>
      <c r="K252" s="1">
        <v>5</v>
      </c>
      <c r="L252" s="7"/>
      <c r="M252" s="7"/>
      <c r="N252" s="7"/>
      <c r="O252" s="7"/>
    </row>
    <row r="253" spans="2:22" x14ac:dyDescent="0.25">
      <c r="B253" t="s">
        <v>70</v>
      </c>
      <c r="C253" t="s">
        <v>113</v>
      </c>
      <c r="D253" s="1">
        <f t="shared" si="98"/>
        <v>44.179000000000002</v>
      </c>
      <c r="E253" s="1">
        <f t="shared" si="99"/>
        <v>36.639999999999986</v>
      </c>
      <c r="F253" s="1">
        <f t="shared" si="100"/>
        <v>19.649999999999991</v>
      </c>
      <c r="G253" s="1">
        <f t="shared" si="101"/>
        <v>6.1499999999999995</v>
      </c>
      <c r="H253" s="1">
        <v>50</v>
      </c>
      <c r="I253" s="1">
        <v>30</v>
      </c>
      <c r="J253" s="1">
        <v>15</v>
      </c>
      <c r="K253" s="1">
        <v>5</v>
      </c>
      <c r="L253" s="7"/>
      <c r="M253" s="7"/>
      <c r="N253" s="7"/>
      <c r="O253" s="7"/>
    </row>
    <row r="254" spans="2:22" x14ac:dyDescent="0.25">
      <c r="B254" t="s">
        <v>60</v>
      </c>
      <c r="C254" t="s">
        <v>113</v>
      </c>
      <c r="D254" s="1">
        <f t="shared" si="98"/>
        <v>39.67</v>
      </c>
      <c r="E254" s="1">
        <f t="shared" si="99"/>
        <v>29.800000000000004</v>
      </c>
      <c r="F254" s="1">
        <f t="shared" si="100"/>
        <v>15.400000000000002</v>
      </c>
      <c r="G254" s="1">
        <f t="shared" si="101"/>
        <v>4.5399999999999991</v>
      </c>
      <c r="H254" s="1">
        <v>50</v>
      </c>
      <c r="I254" s="1">
        <v>30</v>
      </c>
      <c r="J254" s="1">
        <v>15</v>
      </c>
      <c r="K254" s="1">
        <v>5</v>
      </c>
      <c r="L254" s="7"/>
      <c r="M254" s="7"/>
      <c r="N254" s="7"/>
      <c r="O254" s="7"/>
    </row>
    <row r="255" spans="2:22" x14ac:dyDescent="0.25">
      <c r="B255" t="s">
        <v>68</v>
      </c>
      <c r="C255" t="s">
        <v>113</v>
      </c>
      <c r="D255" s="1">
        <f t="shared" si="98"/>
        <v>37.200000000000003</v>
      </c>
      <c r="E255" s="1">
        <f t="shared" si="99"/>
        <v>23.440000000000005</v>
      </c>
      <c r="F255" s="1">
        <f t="shared" si="100"/>
        <v>10.900000000000002</v>
      </c>
      <c r="G255" s="1">
        <f t="shared" si="101"/>
        <v>4.1199999999999992</v>
      </c>
      <c r="H255" s="1">
        <v>50</v>
      </c>
      <c r="I255" s="1">
        <v>30</v>
      </c>
      <c r="J255" s="1">
        <v>15</v>
      </c>
      <c r="K255" s="1">
        <v>5</v>
      </c>
      <c r="L255" s="7"/>
      <c r="M255" s="7"/>
      <c r="N255" s="7"/>
      <c r="O255" s="7"/>
    </row>
    <row r="256" spans="2:22" x14ac:dyDescent="0.25">
      <c r="B256" t="s">
        <v>56</v>
      </c>
      <c r="C256" t="s">
        <v>113</v>
      </c>
      <c r="D256" s="1">
        <f t="shared" si="98"/>
        <v>16.5</v>
      </c>
      <c r="E256" s="1">
        <f t="shared" si="99"/>
        <v>11.810000000000004</v>
      </c>
      <c r="F256" s="1">
        <f t="shared" si="100"/>
        <v>6.7100000000000017</v>
      </c>
      <c r="G256" s="1">
        <f t="shared" si="101"/>
        <v>2.2299999999999991</v>
      </c>
      <c r="H256" s="1">
        <v>50</v>
      </c>
      <c r="I256" s="1">
        <v>30</v>
      </c>
      <c r="J256" s="1">
        <v>15</v>
      </c>
      <c r="K256" s="1">
        <v>5</v>
      </c>
      <c r="L256" s="7"/>
      <c r="M256" s="7"/>
      <c r="N256" s="7"/>
      <c r="O256" s="7"/>
    </row>
    <row r="257" spans="2:23" x14ac:dyDescent="0.25">
      <c r="B257" t="s">
        <v>63</v>
      </c>
      <c r="C257" t="s">
        <v>75</v>
      </c>
      <c r="D257" s="1">
        <f>D224*0.9</f>
        <v>1.4467004999999999</v>
      </c>
      <c r="E257" s="1">
        <f t="shared" si="99"/>
        <v>2.4499999999999997</v>
      </c>
      <c r="F257" s="1">
        <f t="shared" si="100"/>
        <v>41.65</v>
      </c>
      <c r="G257" s="1">
        <f t="shared" si="101"/>
        <v>2.4499999999999997</v>
      </c>
      <c r="L257" s="7">
        <f>D257*R233</f>
        <v>8.2461928499999999</v>
      </c>
      <c r="M257" s="7"/>
      <c r="N257" s="7"/>
      <c r="O257" s="7"/>
    </row>
    <row r="258" spans="2:23" x14ac:dyDescent="0.25">
      <c r="B258" t="s">
        <v>123</v>
      </c>
      <c r="C258" t="s">
        <v>113</v>
      </c>
      <c r="D258" s="1">
        <f t="shared" si="98"/>
        <v>0.5</v>
      </c>
      <c r="E258" s="1">
        <f t="shared" si="99"/>
        <v>0.3</v>
      </c>
      <c r="F258" s="1">
        <f t="shared" si="100"/>
        <v>0.15</v>
      </c>
      <c r="G258" s="1">
        <f t="shared" si="101"/>
        <v>0.05</v>
      </c>
      <c r="H258" s="1">
        <v>50</v>
      </c>
      <c r="I258" s="1">
        <v>30</v>
      </c>
      <c r="J258" s="1">
        <v>15</v>
      </c>
      <c r="K258" s="1">
        <v>5</v>
      </c>
      <c r="L258" s="7"/>
      <c r="M258" s="7"/>
      <c r="N258" s="7"/>
      <c r="O258" s="7"/>
    </row>
    <row r="259" spans="2:23" x14ac:dyDescent="0.25">
      <c r="B259" t="s">
        <v>92</v>
      </c>
      <c r="H259" s="7">
        <f>SUM(H233:H258)</f>
        <v>445</v>
      </c>
      <c r="I259" s="7">
        <f>SUM(I233:I258)</f>
        <v>360</v>
      </c>
      <c r="J259" s="7">
        <f>SUM(J233:J258)</f>
        <v>250</v>
      </c>
      <c r="K259" s="7">
        <f>SUM(K233:K258)</f>
        <v>545</v>
      </c>
      <c r="L259" s="7">
        <f t="shared" ref="L259:O259" si="103">SUM(L233:L257)</f>
        <v>1603.6151653439999</v>
      </c>
      <c r="M259" s="7">
        <f t="shared" si="103"/>
        <v>919.56</v>
      </c>
      <c r="N259" s="7">
        <f t="shared" si="103"/>
        <v>346.79399999999998</v>
      </c>
      <c r="O259" s="7">
        <f t="shared" si="103"/>
        <v>317.53600000000006</v>
      </c>
    </row>
    <row r="260" spans="2:23" x14ac:dyDescent="0.25">
      <c r="H260" s="7"/>
      <c r="I260" s="7"/>
      <c r="J260" s="7"/>
      <c r="K260" s="7"/>
      <c r="L260" s="7"/>
      <c r="M260" s="7"/>
      <c r="N260" s="7"/>
      <c r="O260" s="7"/>
    </row>
    <row r="262" spans="2:23" ht="18.75" x14ac:dyDescent="0.3">
      <c r="C262" s="11" t="s">
        <v>125</v>
      </c>
    </row>
    <row r="265" spans="2:23" x14ac:dyDescent="0.25">
      <c r="B265" s="3" t="s">
        <v>48</v>
      </c>
      <c r="C265" s="3" t="s">
        <v>73</v>
      </c>
      <c r="D265" t="s">
        <v>82</v>
      </c>
      <c r="E265" t="s">
        <v>83</v>
      </c>
      <c r="F265" t="s">
        <v>84</v>
      </c>
      <c r="G265" t="s">
        <v>85</v>
      </c>
      <c r="H265" t="s">
        <v>78</v>
      </c>
      <c r="I265" t="s">
        <v>79</v>
      </c>
      <c r="J265" t="s">
        <v>80</v>
      </c>
      <c r="K265" t="s">
        <v>81</v>
      </c>
      <c r="L265" t="s">
        <v>87</v>
      </c>
      <c r="M265" t="s">
        <v>88</v>
      </c>
      <c r="N265" t="s">
        <v>89</v>
      </c>
      <c r="O265" t="s">
        <v>90</v>
      </c>
      <c r="R265" s="3" t="s">
        <v>99</v>
      </c>
      <c r="S265" s="3" t="s">
        <v>111</v>
      </c>
      <c r="T265" s="3" t="s">
        <v>101</v>
      </c>
      <c r="U265" s="3" t="s">
        <v>102</v>
      </c>
      <c r="V265" s="3" t="s">
        <v>36</v>
      </c>
      <c r="W265" s="3" t="s">
        <v>91</v>
      </c>
    </row>
    <row r="266" spans="2:23" x14ac:dyDescent="0.25">
      <c r="B266" t="s">
        <v>64</v>
      </c>
      <c r="C266" s="12" t="s">
        <v>94</v>
      </c>
      <c r="D266" s="1"/>
      <c r="E266" s="1"/>
      <c r="F266" s="1"/>
      <c r="G266" s="1"/>
      <c r="H266" s="1"/>
      <c r="I266" s="1"/>
      <c r="J266" s="1"/>
      <c r="K266" s="1"/>
      <c r="L266" s="7"/>
      <c r="M266" s="7"/>
      <c r="N266" s="7"/>
      <c r="O266" s="7"/>
      <c r="Q266" t="s">
        <v>38</v>
      </c>
      <c r="R266" s="1">
        <v>5.6</v>
      </c>
      <c r="S266" s="8">
        <f>L292*240</f>
        <v>338554.08932083199</v>
      </c>
      <c r="T266" s="8">
        <f>S266*0.9</f>
        <v>304698.68038874882</v>
      </c>
      <c r="U266" s="8">
        <f>S266*1.1</f>
        <v>372409.49825291522</v>
      </c>
      <c r="V266" s="8">
        <f>R276</f>
        <v>298687.04718416691</v>
      </c>
      <c r="W266" t="s">
        <v>110</v>
      </c>
    </row>
    <row r="267" spans="2:23" x14ac:dyDescent="0.25">
      <c r="B267" t="s">
        <v>57</v>
      </c>
      <c r="C267" s="12" t="s">
        <v>74</v>
      </c>
      <c r="D267" s="1"/>
      <c r="E267" s="1"/>
      <c r="F267" s="1"/>
      <c r="G267" s="1">
        <f>G234</f>
        <v>198.46</v>
      </c>
      <c r="H267" s="1"/>
      <c r="I267" s="1"/>
      <c r="J267" s="1"/>
      <c r="K267" s="1"/>
      <c r="L267" s="7"/>
      <c r="M267" s="7"/>
      <c r="N267" s="7"/>
      <c r="O267" s="7">
        <f>G267*R269</f>
        <v>337.38200000000001</v>
      </c>
      <c r="Q267" t="s">
        <v>77</v>
      </c>
      <c r="R267" s="1">
        <v>3</v>
      </c>
      <c r="S267" s="8">
        <f>M292*240</f>
        <v>222458.4</v>
      </c>
      <c r="T267" s="8">
        <f>S267*0.9</f>
        <v>200212.56</v>
      </c>
      <c r="U267" s="8">
        <f>S267*1.1</f>
        <v>244704.24000000002</v>
      </c>
      <c r="V267" s="8">
        <f t="shared" ref="V267:V269" si="104">R277</f>
        <v>240737.1238892063</v>
      </c>
      <c r="W267" t="s">
        <v>42</v>
      </c>
    </row>
    <row r="268" spans="2:23" x14ac:dyDescent="0.25">
      <c r="B268" t="s">
        <v>54</v>
      </c>
      <c r="C268" s="12" t="s">
        <v>75</v>
      </c>
      <c r="D268" s="1">
        <f>D235*0.9</f>
        <v>91.860561000000047</v>
      </c>
      <c r="E268" s="1">
        <f>E235</f>
        <v>131.92000000000004</v>
      </c>
      <c r="F268" s="1">
        <f t="shared" ref="F268:G268" si="105">F235</f>
        <v>96.589999999999989</v>
      </c>
      <c r="G268" s="1">
        <f t="shared" si="105"/>
        <v>281.89000000000004</v>
      </c>
      <c r="H268" s="1"/>
      <c r="I268" s="1"/>
      <c r="J268" s="1"/>
      <c r="K268" s="1"/>
      <c r="L268" s="7">
        <f>D268*R266</f>
        <v>514.41914160000022</v>
      </c>
      <c r="M268" s="7"/>
      <c r="N268" s="7"/>
      <c r="O268" s="7"/>
      <c r="Q268" t="s">
        <v>76</v>
      </c>
      <c r="R268" s="1">
        <v>4.3</v>
      </c>
      <c r="S268" s="8">
        <f>N292*240</f>
        <v>85212.239999999991</v>
      </c>
      <c r="T268" s="8">
        <f>S268*0.9</f>
        <v>76691.015999999989</v>
      </c>
      <c r="U268" s="8">
        <f>S268*1.1</f>
        <v>93733.463999999993</v>
      </c>
      <c r="V268" s="8">
        <f t="shared" si="104"/>
        <v>149322.47021568828</v>
      </c>
      <c r="W268" t="s">
        <v>109</v>
      </c>
    </row>
    <row r="269" spans="2:23" x14ac:dyDescent="0.25">
      <c r="B269" t="s">
        <v>62</v>
      </c>
      <c r="C269" s="12" t="s">
        <v>113</v>
      </c>
      <c r="D269" s="1">
        <f>D236+H236/100</f>
        <v>107.86999999999998</v>
      </c>
      <c r="E269" s="1">
        <f t="shared" ref="E269:E291" si="106">E236+I236/100</f>
        <v>129.57000000000008</v>
      </c>
      <c r="F269" s="1">
        <f t="shared" ref="F269:F291" si="107">F236+J236/100</f>
        <v>94.419999999999973</v>
      </c>
      <c r="G269" s="1">
        <f t="shared" ref="G269:G291" si="108">G236+K236/100</f>
        <v>255.32999999999996</v>
      </c>
      <c r="H269" s="1">
        <v>5</v>
      </c>
      <c r="I269" s="1">
        <v>5</v>
      </c>
      <c r="J269" s="1">
        <v>5</v>
      </c>
      <c r="K269" s="1">
        <v>85</v>
      </c>
      <c r="L269" s="7"/>
      <c r="M269" s="7"/>
      <c r="N269" s="7"/>
      <c r="O269" s="7"/>
      <c r="Q269" t="s">
        <v>37</v>
      </c>
      <c r="R269" s="1">
        <v>1.7</v>
      </c>
      <c r="S269" s="8">
        <f>O292*240</f>
        <v>80971.680000000008</v>
      </c>
      <c r="T269" s="8">
        <f>S269*0.9</f>
        <v>72874.512000000002</v>
      </c>
      <c r="U269" s="8">
        <f>S269*1.1</f>
        <v>89068.848000000013</v>
      </c>
      <c r="V269" s="8">
        <f t="shared" si="104"/>
        <v>122684.43693319237</v>
      </c>
      <c r="W269" t="s">
        <v>109</v>
      </c>
    </row>
    <row r="270" spans="2:23" x14ac:dyDescent="0.25">
      <c r="B270" t="s">
        <v>52</v>
      </c>
      <c r="C270" s="12" t="s">
        <v>113</v>
      </c>
      <c r="D270" s="1">
        <f t="shared" ref="D270:D273" si="109">D237+H237/100</f>
        <v>137.51000000000008</v>
      </c>
      <c r="E270" s="1">
        <f t="shared" si="106"/>
        <v>128.39000000000007</v>
      </c>
      <c r="F270" s="1">
        <f t="shared" si="107"/>
        <v>94.199999999999974</v>
      </c>
      <c r="G270" s="1">
        <f t="shared" si="108"/>
        <v>234.20999999999995</v>
      </c>
      <c r="H270" s="1">
        <v>5</v>
      </c>
      <c r="I270" s="1">
        <v>5</v>
      </c>
      <c r="J270" s="1">
        <v>5</v>
      </c>
      <c r="K270" s="1">
        <v>85</v>
      </c>
      <c r="L270" s="7"/>
      <c r="M270" s="7"/>
      <c r="N270" s="7"/>
      <c r="O270" s="7"/>
      <c r="V270" s="8"/>
    </row>
    <row r="271" spans="2:23" x14ac:dyDescent="0.25">
      <c r="B271" t="s">
        <v>65</v>
      </c>
      <c r="C271" s="12" t="s">
        <v>113</v>
      </c>
      <c r="D271" s="1">
        <f t="shared" si="109"/>
        <v>105.76999999999998</v>
      </c>
      <c r="E271" s="1">
        <f t="shared" si="106"/>
        <v>126.75999999999998</v>
      </c>
      <c r="F271" s="1">
        <f t="shared" si="107"/>
        <v>92.239999999999981</v>
      </c>
      <c r="G271" s="1">
        <f t="shared" si="108"/>
        <v>204.36999999999995</v>
      </c>
      <c r="H271" s="1">
        <v>5</v>
      </c>
      <c r="I271" s="1">
        <v>5</v>
      </c>
      <c r="J271" s="1">
        <v>5</v>
      </c>
      <c r="K271" s="1">
        <v>85</v>
      </c>
      <c r="L271" s="7"/>
      <c r="M271" s="7"/>
      <c r="N271" s="7"/>
      <c r="O271" s="7"/>
    </row>
    <row r="272" spans="2:23" x14ac:dyDescent="0.25">
      <c r="B272" t="s">
        <v>69</v>
      </c>
      <c r="C272" s="12" t="s">
        <v>77</v>
      </c>
      <c r="D272" s="1">
        <f t="shared" si="109"/>
        <v>39.208536000000002</v>
      </c>
      <c r="E272" s="1">
        <f t="shared" si="106"/>
        <v>122.69</v>
      </c>
      <c r="F272" s="1">
        <f t="shared" si="107"/>
        <v>89.24</v>
      </c>
      <c r="G272" s="1">
        <f t="shared" si="108"/>
        <v>176.17</v>
      </c>
      <c r="H272" s="1"/>
      <c r="I272" s="1"/>
      <c r="J272" s="1"/>
      <c r="K272" s="1"/>
      <c r="L272" s="7"/>
      <c r="M272" s="7">
        <f>E272*R267</f>
        <v>368.07</v>
      </c>
      <c r="N272" s="7"/>
      <c r="O272" s="7"/>
    </row>
    <row r="273" spans="2:22" x14ac:dyDescent="0.25">
      <c r="B273" t="s">
        <v>61</v>
      </c>
      <c r="C273" s="12" t="s">
        <v>76</v>
      </c>
      <c r="D273" s="1">
        <f t="shared" si="109"/>
        <v>59.04</v>
      </c>
      <c r="E273" s="1">
        <f t="shared" si="106"/>
        <v>117.24</v>
      </c>
      <c r="F273" s="1">
        <f t="shared" si="107"/>
        <v>82.57</v>
      </c>
      <c r="G273" s="1">
        <f t="shared" si="108"/>
        <v>104.95</v>
      </c>
      <c r="H273" s="1"/>
      <c r="I273" s="1"/>
      <c r="J273" s="1"/>
      <c r="K273" s="1"/>
      <c r="L273" s="7"/>
      <c r="M273" s="7"/>
      <c r="N273" s="7">
        <f>F273*R268</f>
        <v>355.05099999999993</v>
      </c>
      <c r="O273" s="7"/>
    </row>
    <row r="274" spans="2:22" x14ac:dyDescent="0.25">
      <c r="B274" t="s">
        <v>86</v>
      </c>
      <c r="C274" s="12" t="s">
        <v>75</v>
      </c>
      <c r="D274" s="1">
        <f>D241*0.9</f>
        <v>107.13059999999997</v>
      </c>
      <c r="E274" s="1">
        <f t="shared" si="106"/>
        <v>122.98000000000003</v>
      </c>
      <c r="F274" s="1">
        <f t="shared" si="107"/>
        <v>87.820000000000022</v>
      </c>
      <c r="G274" s="1">
        <f t="shared" si="108"/>
        <v>129.02999999999997</v>
      </c>
      <c r="H274" s="1"/>
      <c r="I274" s="1"/>
      <c r="J274" s="1"/>
      <c r="K274" s="1"/>
      <c r="L274" s="7">
        <f>D274*R266</f>
        <v>599.93135999999981</v>
      </c>
      <c r="M274" s="7"/>
      <c r="N274" s="7"/>
      <c r="O274" s="7"/>
      <c r="R274" s="10"/>
    </row>
    <row r="275" spans="2:22" x14ac:dyDescent="0.25">
      <c r="B275" t="s">
        <v>53</v>
      </c>
      <c r="C275" s="12" t="s">
        <v>113</v>
      </c>
      <c r="D275" s="1">
        <f t="shared" ref="D275:D279" si="110">D242+H242/100</f>
        <v>100.65999999999995</v>
      </c>
      <c r="E275" s="1">
        <f t="shared" si="106"/>
        <v>118.67000000000004</v>
      </c>
      <c r="F275" s="1">
        <f t="shared" si="107"/>
        <v>83.890000000000043</v>
      </c>
      <c r="G275" s="1">
        <f t="shared" si="108"/>
        <v>109.70999999999997</v>
      </c>
      <c r="H275" s="1">
        <v>10</v>
      </c>
      <c r="I275" s="1">
        <v>15</v>
      </c>
      <c r="J275" s="1">
        <v>15</v>
      </c>
      <c r="K275" s="1">
        <v>60</v>
      </c>
      <c r="L275" s="7"/>
      <c r="M275" s="7"/>
      <c r="N275" s="7"/>
      <c r="O275" s="7"/>
      <c r="R275" s="3" t="s">
        <v>112</v>
      </c>
      <c r="S275" s="3" t="s">
        <v>41</v>
      </c>
      <c r="T275" s="3" t="s">
        <v>39</v>
      </c>
      <c r="U275" s="3" t="s">
        <v>93</v>
      </c>
      <c r="V275" s="3" t="s">
        <v>105</v>
      </c>
    </row>
    <row r="276" spans="2:22" x14ac:dyDescent="0.25">
      <c r="B276" t="s">
        <v>72</v>
      </c>
      <c r="C276" s="12" t="s">
        <v>113</v>
      </c>
      <c r="D276" s="1">
        <f t="shared" si="110"/>
        <v>56.660000000000004</v>
      </c>
      <c r="E276" s="1">
        <f t="shared" si="106"/>
        <v>112.10000000000002</v>
      </c>
      <c r="F276" s="1">
        <f t="shared" si="107"/>
        <v>90.320000000000022</v>
      </c>
      <c r="G276" s="1">
        <f t="shared" si="108"/>
        <v>91.819999999999965</v>
      </c>
      <c r="H276" s="1">
        <v>10</v>
      </c>
      <c r="I276" s="1">
        <v>15</v>
      </c>
      <c r="J276" s="1">
        <v>15</v>
      </c>
      <c r="K276" s="1">
        <v>60</v>
      </c>
      <c r="L276" s="7"/>
      <c r="M276" s="7"/>
      <c r="N276" s="7"/>
      <c r="O276" s="7"/>
      <c r="Q276" t="s">
        <v>38</v>
      </c>
      <c r="R276" s="8">
        <f>V243</f>
        <v>298687.04718416691</v>
      </c>
      <c r="S276" s="8">
        <f>H292</f>
        <v>445</v>
      </c>
      <c r="T276" s="8">
        <f>R276*0.002</f>
        <v>597.37409436833377</v>
      </c>
      <c r="U276" s="8">
        <f>L292</f>
        <v>1410.6420388367999</v>
      </c>
      <c r="V276" s="8">
        <f>R276+T276+S276-U276</f>
        <v>298318.77923969843</v>
      </c>
    </row>
    <row r="277" spans="2:22" x14ac:dyDescent="0.25">
      <c r="B277" t="s">
        <v>51</v>
      </c>
      <c r="C277" s="12" t="s">
        <v>77</v>
      </c>
      <c r="D277" s="1">
        <f t="shared" si="110"/>
        <v>54.72</v>
      </c>
      <c r="E277" s="1">
        <f t="shared" si="106"/>
        <v>103.06</v>
      </c>
      <c r="F277" s="1">
        <f t="shared" si="107"/>
        <v>71.17</v>
      </c>
      <c r="G277" s="1">
        <f t="shared" si="108"/>
        <v>66.23</v>
      </c>
      <c r="H277" s="1"/>
      <c r="I277" s="1"/>
      <c r="J277" s="1"/>
      <c r="K277" s="1"/>
      <c r="L277" s="7"/>
      <c r="M277" s="7">
        <f>E277*R267</f>
        <v>309.18</v>
      </c>
      <c r="N277" s="7"/>
      <c r="O277" s="7"/>
      <c r="Q277" t="s">
        <v>77</v>
      </c>
      <c r="R277" s="8">
        <f t="shared" ref="R277:R279" si="111">V244</f>
        <v>240737.1238892063</v>
      </c>
      <c r="S277" s="8">
        <f>I292</f>
        <v>360</v>
      </c>
      <c r="T277" s="8">
        <f>R277*0.002</f>
        <v>481.47424777841263</v>
      </c>
      <c r="U277" s="8">
        <f>M292</f>
        <v>926.91</v>
      </c>
      <c r="V277" s="8">
        <f>R277+T277+S277-U277</f>
        <v>240651.68813698471</v>
      </c>
    </row>
    <row r="278" spans="2:22" x14ac:dyDescent="0.25">
      <c r="B278" t="s">
        <v>67</v>
      </c>
      <c r="C278" s="12" t="s">
        <v>113</v>
      </c>
      <c r="D278" s="1">
        <f t="shared" si="110"/>
        <v>121.65999999999995</v>
      </c>
      <c r="E278" s="1">
        <f t="shared" si="106"/>
        <v>105.89000000000004</v>
      </c>
      <c r="F278" s="1">
        <f t="shared" si="107"/>
        <v>70.320000000000036</v>
      </c>
      <c r="G278" s="1">
        <f t="shared" si="108"/>
        <v>59.180000000000007</v>
      </c>
      <c r="H278" s="1">
        <v>10</v>
      </c>
      <c r="I278" s="1">
        <v>15</v>
      </c>
      <c r="J278" s="1">
        <v>15</v>
      </c>
      <c r="K278" s="1">
        <v>60</v>
      </c>
      <c r="L278" s="7"/>
      <c r="M278" s="7"/>
      <c r="N278" s="7"/>
      <c r="O278" s="7"/>
      <c r="Q278" t="s">
        <v>76</v>
      </c>
      <c r="R278" s="8">
        <f t="shared" si="111"/>
        <v>149322.47021568828</v>
      </c>
      <c r="S278" s="8">
        <f>J292</f>
        <v>250</v>
      </c>
      <c r="T278" s="8">
        <f>R278*0.002</f>
        <v>298.6449404313766</v>
      </c>
      <c r="U278" s="8">
        <f>N292</f>
        <v>355.05099999999993</v>
      </c>
      <c r="V278" s="8">
        <f>R278+T278+S278-U278</f>
        <v>149516.06415611965</v>
      </c>
    </row>
    <row r="279" spans="2:22" x14ac:dyDescent="0.25">
      <c r="B279" t="s">
        <v>58</v>
      </c>
      <c r="C279" s="12" t="s">
        <v>113</v>
      </c>
      <c r="D279" s="1">
        <f t="shared" si="110"/>
        <v>94.15</v>
      </c>
      <c r="E279" s="1">
        <f t="shared" si="106"/>
        <v>102.63999999999999</v>
      </c>
      <c r="F279" s="1">
        <f t="shared" si="107"/>
        <v>68.290000000000006</v>
      </c>
      <c r="G279" s="1">
        <f t="shared" si="108"/>
        <v>41.54000000000002</v>
      </c>
      <c r="H279" s="1">
        <v>25</v>
      </c>
      <c r="I279" s="1">
        <v>30</v>
      </c>
      <c r="J279" s="1">
        <v>25</v>
      </c>
      <c r="K279" s="1">
        <v>20</v>
      </c>
      <c r="L279" s="7"/>
      <c r="M279" s="7"/>
      <c r="N279" s="7"/>
      <c r="O279" s="7"/>
      <c r="Q279" t="s">
        <v>37</v>
      </c>
      <c r="R279" s="8">
        <f t="shared" si="111"/>
        <v>122684.43693319237</v>
      </c>
      <c r="S279" s="8">
        <f>K292</f>
        <v>545</v>
      </c>
      <c r="T279" s="8">
        <f>R279*0.002</f>
        <v>245.36887386638475</v>
      </c>
      <c r="U279" s="8">
        <f>O292</f>
        <v>337.38200000000001</v>
      </c>
      <c r="V279" s="8">
        <f>R279+T279+S279-U279</f>
        <v>123137.42380705876</v>
      </c>
    </row>
    <row r="280" spans="2:22" x14ac:dyDescent="0.25">
      <c r="B280" t="s">
        <v>66</v>
      </c>
      <c r="C280" s="12" t="s">
        <v>75</v>
      </c>
      <c r="D280" s="1">
        <f>D247*0.9</f>
        <v>52.909203078000012</v>
      </c>
      <c r="E280" s="1">
        <f t="shared" si="106"/>
        <v>89.88</v>
      </c>
      <c r="F280" s="1">
        <f t="shared" si="107"/>
        <v>56.93</v>
      </c>
      <c r="G280" s="1">
        <f t="shared" si="108"/>
        <v>32.85</v>
      </c>
      <c r="H280" s="1"/>
      <c r="I280" s="1"/>
      <c r="J280" s="1"/>
      <c r="K280" s="1"/>
      <c r="L280" s="7">
        <f>D280*R266</f>
        <v>296.29153723680002</v>
      </c>
      <c r="M280" s="7"/>
      <c r="N280" s="7"/>
      <c r="O280" s="7"/>
    </row>
    <row r="281" spans="2:22" x14ac:dyDescent="0.25">
      <c r="B281" t="s">
        <v>49</v>
      </c>
      <c r="C281" s="12" t="s">
        <v>77</v>
      </c>
      <c r="D281" s="1">
        <f t="shared" ref="D281:D289" si="112">D248+H248/100</f>
        <v>46.8</v>
      </c>
      <c r="E281" s="1">
        <f t="shared" si="106"/>
        <v>80.77</v>
      </c>
      <c r="F281" s="1">
        <f t="shared" si="107"/>
        <v>49.25</v>
      </c>
      <c r="G281" s="1">
        <f t="shared" si="108"/>
        <v>26.44</v>
      </c>
      <c r="H281" s="1"/>
      <c r="I281" s="1"/>
      <c r="J281" s="1"/>
      <c r="K281" s="1"/>
      <c r="L281" s="7"/>
      <c r="M281" s="7">
        <f>E281*R267</f>
        <v>242.31</v>
      </c>
      <c r="N281" s="7"/>
      <c r="O281" s="7"/>
    </row>
    <row r="282" spans="2:22" x14ac:dyDescent="0.25">
      <c r="B282" t="s">
        <v>50</v>
      </c>
      <c r="C282" s="12" t="s">
        <v>113</v>
      </c>
      <c r="D282" s="1">
        <f t="shared" si="112"/>
        <v>98.95</v>
      </c>
      <c r="E282" s="1">
        <f t="shared" si="106"/>
        <v>74.109999999999985</v>
      </c>
      <c r="F282" s="1">
        <f t="shared" si="107"/>
        <v>44.4</v>
      </c>
      <c r="G282" s="1">
        <f t="shared" si="108"/>
        <v>22.619999999999994</v>
      </c>
      <c r="H282" s="1">
        <v>25</v>
      </c>
      <c r="I282" s="1">
        <v>30</v>
      </c>
      <c r="J282" s="1">
        <v>25</v>
      </c>
      <c r="K282" s="1">
        <v>20</v>
      </c>
      <c r="L282" s="7"/>
      <c r="M282" s="7"/>
      <c r="N282" s="7"/>
      <c r="O282" s="7"/>
    </row>
    <row r="283" spans="2:22" x14ac:dyDescent="0.25">
      <c r="B283" t="s">
        <v>71</v>
      </c>
      <c r="C283" s="12" t="s">
        <v>113</v>
      </c>
      <c r="D283" s="1">
        <f t="shared" si="112"/>
        <v>41.3</v>
      </c>
      <c r="E283" s="1">
        <f t="shared" si="106"/>
        <v>63.579999999999991</v>
      </c>
      <c r="F283" s="1">
        <f t="shared" si="107"/>
        <v>36.479999999999997</v>
      </c>
      <c r="G283" s="1">
        <f t="shared" si="108"/>
        <v>17.009999999999998</v>
      </c>
      <c r="H283" s="1">
        <v>25</v>
      </c>
      <c r="I283" s="1">
        <v>30</v>
      </c>
      <c r="J283" s="1">
        <v>25</v>
      </c>
      <c r="K283" s="1">
        <v>20</v>
      </c>
      <c r="L283" s="7"/>
      <c r="M283" s="7"/>
      <c r="N283" s="7"/>
      <c r="O283" s="7"/>
    </row>
    <row r="284" spans="2:22" x14ac:dyDescent="0.25">
      <c r="B284" t="s">
        <v>55</v>
      </c>
      <c r="C284" s="12" t="s">
        <v>113</v>
      </c>
      <c r="D284" s="1">
        <f t="shared" si="112"/>
        <v>65.25</v>
      </c>
      <c r="E284" s="1">
        <f t="shared" si="106"/>
        <v>56.59999999999998</v>
      </c>
      <c r="F284" s="1">
        <f t="shared" si="107"/>
        <v>28.72</v>
      </c>
      <c r="G284" s="1">
        <f t="shared" si="108"/>
        <v>10.789999999999997</v>
      </c>
      <c r="H284" s="1">
        <v>25</v>
      </c>
      <c r="I284" s="1">
        <v>30</v>
      </c>
      <c r="J284" s="1">
        <v>25</v>
      </c>
      <c r="K284" s="1">
        <v>20</v>
      </c>
      <c r="L284" s="7"/>
      <c r="M284" s="7"/>
      <c r="N284" s="7"/>
      <c r="O284" s="7"/>
    </row>
    <row r="285" spans="2:22" x14ac:dyDescent="0.25">
      <c r="B285" t="s">
        <v>59</v>
      </c>
      <c r="C285" t="s">
        <v>113</v>
      </c>
      <c r="D285" s="1">
        <f t="shared" si="112"/>
        <v>73.7</v>
      </c>
      <c r="E285" s="1">
        <f t="shared" si="106"/>
        <v>48.609999999999978</v>
      </c>
      <c r="F285" s="1">
        <f t="shared" si="107"/>
        <v>24.669999999999991</v>
      </c>
      <c r="G285" s="1">
        <f t="shared" si="108"/>
        <v>8.2500000000000036</v>
      </c>
      <c r="H285" s="1">
        <v>50</v>
      </c>
      <c r="I285" s="1">
        <v>30</v>
      </c>
      <c r="J285" s="1">
        <v>15</v>
      </c>
      <c r="K285" s="1">
        <v>5</v>
      </c>
      <c r="L285" s="7"/>
      <c r="M285" s="7"/>
      <c r="N285" s="7"/>
      <c r="O285" s="7"/>
    </row>
    <row r="286" spans="2:22" x14ac:dyDescent="0.25">
      <c r="B286" t="s">
        <v>70</v>
      </c>
      <c r="C286" t="s">
        <v>113</v>
      </c>
      <c r="D286" s="1">
        <f t="shared" si="112"/>
        <v>44.679000000000002</v>
      </c>
      <c r="E286" s="1">
        <f t="shared" si="106"/>
        <v>36.939999999999984</v>
      </c>
      <c r="F286" s="1">
        <f t="shared" si="107"/>
        <v>19.79999999999999</v>
      </c>
      <c r="G286" s="1">
        <f t="shared" si="108"/>
        <v>6.1999999999999993</v>
      </c>
      <c r="H286" s="1">
        <v>50</v>
      </c>
      <c r="I286" s="1">
        <v>30</v>
      </c>
      <c r="J286" s="1">
        <v>15</v>
      </c>
      <c r="K286" s="1">
        <v>5</v>
      </c>
      <c r="L286" s="7"/>
      <c r="M286" s="7"/>
      <c r="N286" s="7"/>
      <c r="O286" s="7"/>
    </row>
    <row r="287" spans="2:22" x14ac:dyDescent="0.25">
      <c r="B287" t="s">
        <v>60</v>
      </c>
      <c r="C287" t="s">
        <v>113</v>
      </c>
      <c r="D287" s="1">
        <f t="shared" si="112"/>
        <v>40.17</v>
      </c>
      <c r="E287" s="1">
        <f t="shared" si="106"/>
        <v>30.100000000000005</v>
      </c>
      <c r="F287" s="1">
        <f t="shared" si="107"/>
        <v>15.550000000000002</v>
      </c>
      <c r="G287" s="1">
        <f t="shared" si="108"/>
        <v>4.589999999999999</v>
      </c>
      <c r="H287" s="1">
        <v>50</v>
      </c>
      <c r="I287" s="1">
        <v>30</v>
      </c>
      <c r="J287" s="1">
        <v>15</v>
      </c>
      <c r="K287" s="1">
        <v>5</v>
      </c>
      <c r="L287" s="7"/>
      <c r="M287" s="7"/>
      <c r="N287" s="7"/>
      <c r="O287" s="7"/>
    </row>
    <row r="288" spans="2:22" x14ac:dyDescent="0.25">
      <c r="B288" t="s">
        <v>68</v>
      </c>
      <c r="C288" t="s">
        <v>113</v>
      </c>
      <c r="D288" s="1">
        <f t="shared" si="112"/>
        <v>37.700000000000003</v>
      </c>
      <c r="E288" s="1">
        <f t="shared" si="106"/>
        <v>23.740000000000006</v>
      </c>
      <c r="F288" s="1">
        <f t="shared" si="107"/>
        <v>11.050000000000002</v>
      </c>
      <c r="G288" s="1">
        <f t="shared" si="108"/>
        <v>4.169999999999999</v>
      </c>
      <c r="H288" s="1">
        <v>50</v>
      </c>
      <c r="I288" s="1">
        <v>30</v>
      </c>
      <c r="J288" s="1">
        <v>15</v>
      </c>
      <c r="K288" s="1">
        <v>5</v>
      </c>
      <c r="L288" s="7"/>
      <c r="M288" s="7"/>
      <c r="N288" s="7"/>
      <c r="O288" s="7"/>
    </row>
    <row r="289" spans="2:23" x14ac:dyDescent="0.25">
      <c r="B289" t="s">
        <v>56</v>
      </c>
      <c r="C289" t="s">
        <v>113</v>
      </c>
      <c r="D289" s="1">
        <f t="shared" si="112"/>
        <v>17</v>
      </c>
      <c r="E289" s="1">
        <f t="shared" si="106"/>
        <v>12.110000000000005</v>
      </c>
      <c r="F289" s="1">
        <f t="shared" si="107"/>
        <v>6.8600000000000021</v>
      </c>
      <c r="G289" s="1">
        <f t="shared" si="108"/>
        <v>2.2799999999999989</v>
      </c>
      <c r="H289" s="1">
        <v>50</v>
      </c>
      <c r="I289" s="1">
        <v>30</v>
      </c>
      <c r="J289" s="1">
        <v>15</v>
      </c>
      <c r="K289" s="1">
        <v>5</v>
      </c>
      <c r="L289" s="7"/>
      <c r="M289" s="7"/>
      <c r="N289" s="7"/>
      <c r="O289" s="7"/>
    </row>
    <row r="290" spans="2:23" x14ac:dyDescent="0.25">
      <c r="B290" t="s">
        <v>63</v>
      </c>
      <c r="C290" t="s">
        <v>77</v>
      </c>
      <c r="D290" s="1">
        <f>D257*0.9</f>
        <v>1.30203045</v>
      </c>
      <c r="E290" s="1">
        <f t="shared" si="106"/>
        <v>2.4499999999999997</v>
      </c>
      <c r="F290" s="1">
        <f t="shared" si="107"/>
        <v>41.65</v>
      </c>
      <c r="G290" s="1">
        <f t="shared" si="108"/>
        <v>2.4499999999999997</v>
      </c>
      <c r="L290" s="7"/>
      <c r="M290" s="7">
        <f>E290*R267</f>
        <v>7.35</v>
      </c>
      <c r="N290" s="7"/>
      <c r="O290" s="7"/>
    </row>
    <row r="291" spans="2:23" x14ac:dyDescent="0.25">
      <c r="B291" t="s">
        <v>123</v>
      </c>
      <c r="C291" t="s">
        <v>113</v>
      </c>
      <c r="D291" s="1">
        <f t="shared" ref="D291" si="113">D258+H258/100</f>
        <v>1</v>
      </c>
      <c r="E291" s="1">
        <f t="shared" si="106"/>
        <v>0.6</v>
      </c>
      <c r="F291" s="1">
        <f t="shared" si="107"/>
        <v>0.3</v>
      </c>
      <c r="G291" s="1">
        <f t="shared" si="108"/>
        <v>0.1</v>
      </c>
      <c r="H291" s="1">
        <v>50</v>
      </c>
      <c r="I291" s="1">
        <v>30</v>
      </c>
      <c r="J291" s="1">
        <v>15</v>
      </c>
      <c r="K291" s="1">
        <v>5</v>
      </c>
      <c r="L291" s="7"/>
      <c r="M291" s="7"/>
      <c r="N291" s="7"/>
      <c r="O291" s="7"/>
    </row>
    <row r="292" spans="2:23" x14ac:dyDescent="0.25">
      <c r="B292" t="s">
        <v>92</v>
      </c>
      <c r="H292" s="7">
        <f>SUM(H266:H291)</f>
        <v>445</v>
      </c>
      <c r="I292" s="7">
        <f>SUM(I266:I291)</f>
        <v>360</v>
      </c>
      <c r="J292" s="7">
        <f>SUM(J266:J291)</f>
        <v>250</v>
      </c>
      <c r="K292" s="7">
        <f>SUM(K266:K291)</f>
        <v>545</v>
      </c>
      <c r="L292" s="7">
        <f t="shared" ref="L292:O292" si="114">SUM(L266:L290)</f>
        <v>1410.6420388367999</v>
      </c>
      <c r="M292" s="7">
        <f t="shared" si="114"/>
        <v>926.91</v>
      </c>
      <c r="N292" s="7">
        <f t="shared" si="114"/>
        <v>355.05099999999993</v>
      </c>
      <c r="O292" s="7">
        <f t="shared" si="114"/>
        <v>337.38200000000001</v>
      </c>
    </row>
    <row r="295" spans="2:23" ht="18.75" x14ac:dyDescent="0.3">
      <c r="C295" s="11" t="s">
        <v>126</v>
      </c>
    </row>
    <row r="298" spans="2:23" x14ac:dyDescent="0.25">
      <c r="B298" s="3" t="s">
        <v>48</v>
      </c>
      <c r="C298" s="3" t="s">
        <v>73</v>
      </c>
      <c r="D298" t="s">
        <v>82</v>
      </c>
      <c r="E298" t="s">
        <v>83</v>
      </c>
      <c r="F298" t="s">
        <v>84</v>
      </c>
      <c r="G298" t="s">
        <v>85</v>
      </c>
      <c r="H298" t="s">
        <v>78</v>
      </c>
      <c r="I298" t="s">
        <v>79</v>
      </c>
      <c r="J298" t="s">
        <v>80</v>
      </c>
      <c r="K298" t="s">
        <v>81</v>
      </c>
      <c r="L298" t="s">
        <v>87</v>
      </c>
      <c r="M298" t="s">
        <v>88</v>
      </c>
      <c r="N298" t="s">
        <v>89</v>
      </c>
      <c r="O298" t="s">
        <v>90</v>
      </c>
      <c r="R298" s="3" t="s">
        <v>99</v>
      </c>
      <c r="S298" s="3" t="s">
        <v>111</v>
      </c>
      <c r="T298" s="3" t="s">
        <v>101</v>
      </c>
      <c r="U298" s="3" t="s">
        <v>102</v>
      </c>
      <c r="V298" s="3" t="s">
        <v>36</v>
      </c>
      <c r="W298" s="3" t="s">
        <v>91</v>
      </c>
    </row>
    <row r="299" spans="2:23" x14ac:dyDescent="0.25">
      <c r="B299" t="s">
        <v>64</v>
      </c>
      <c r="C299" s="12" t="s">
        <v>94</v>
      </c>
      <c r="D299" s="1"/>
      <c r="E299" s="1"/>
      <c r="F299" s="1"/>
      <c r="G299" s="1"/>
      <c r="H299" s="1"/>
      <c r="I299" s="1"/>
      <c r="J299" s="1"/>
      <c r="K299" s="1"/>
      <c r="L299" s="7"/>
      <c r="M299" s="7"/>
      <c r="N299" s="7"/>
      <c r="O299" s="7"/>
      <c r="Q299" t="s">
        <v>38</v>
      </c>
      <c r="R299" s="1">
        <v>5.5</v>
      </c>
      <c r="S299" s="8">
        <f>L325*240</f>
        <v>299257.63252466405</v>
      </c>
      <c r="T299" s="8">
        <f>S299*0.9</f>
        <v>269331.86927219765</v>
      </c>
      <c r="U299" s="8">
        <f>S299*1.1</f>
        <v>329183.3957771305</v>
      </c>
      <c r="V299" s="8">
        <f>R309</f>
        <v>298318.77923969843</v>
      </c>
      <c r="W299" t="s">
        <v>42</v>
      </c>
    </row>
    <row r="300" spans="2:23" x14ac:dyDescent="0.25">
      <c r="B300" t="s">
        <v>57</v>
      </c>
      <c r="C300" s="12" t="s">
        <v>74</v>
      </c>
      <c r="D300" s="1"/>
      <c r="E300" s="1"/>
      <c r="F300" s="1"/>
      <c r="G300" s="1">
        <f>G267</f>
        <v>198.46</v>
      </c>
      <c r="H300" s="1"/>
      <c r="I300" s="1"/>
      <c r="J300" s="1"/>
      <c r="K300" s="1"/>
      <c r="L300" s="7"/>
      <c r="M300" s="7"/>
      <c r="N300" s="7"/>
      <c r="O300" s="7">
        <f>G300*R302</f>
        <v>357.22800000000001</v>
      </c>
      <c r="Q300" t="s">
        <v>77</v>
      </c>
      <c r="R300" s="1">
        <v>3</v>
      </c>
      <c r="S300" s="8">
        <f>M325*240</f>
        <v>222458.4</v>
      </c>
      <c r="T300" s="8">
        <f>S300*0.9</f>
        <v>200212.56</v>
      </c>
      <c r="U300" s="8">
        <f>S300*1.1</f>
        <v>244704.24000000002</v>
      </c>
      <c r="V300" s="8">
        <f t="shared" ref="V300:V302" si="115">R310</f>
        <v>240651.68813698471</v>
      </c>
      <c r="W300" t="s">
        <v>42</v>
      </c>
    </row>
    <row r="301" spans="2:23" x14ac:dyDescent="0.25">
      <c r="B301" t="s">
        <v>54</v>
      </c>
      <c r="C301" s="12" t="s">
        <v>75</v>
      </c>
      <c r="D301" s="1">
        <f>D268*0.9</f>
        <v>82.674504900000045</v>
      </c>
      <c r="E301" s="1">
        <f>E268</f>
        <v>131.92000000000004</v>
      </c>
      <c r="F301" s="1">
        <f t="shared" ref="F301:G301" si="116">F268</f>
        <v>96.589999999999989</v>
      </c>
      <c r="G301" s="1">
        <f t="shared" si="116"/>
        <v>281.89000000000004</v>
      </c>
      <c r="H301" s="1"/>
      <c r="I301" s="1"/>
      <c r="J301" s="1"/>
      <c r="K301" s="1"/>
      <c r="L301" s="7">
        <f>D301*R299</f>
        <v>454.70977695000022</v>
      </c>
      <c r="M301" s="7"/>
      <c r="N301" s="7"/>
      <c r="O301" s="7"/>
      <c r="Q301" t="s">
        <v>76</v>
      </c>
      <c r="R301" s="1">
        <v>4.4000000000000004</v>
      </c>
      <c r="S301" s="8">
        <f>N325*240</f>
        <v>87193.919999999998</v>
      </c>
      <c r="T301" s="8">
        <f>S301*0.9</f>
        <v>78474.528000000006</v>
      </c>
      <c r="U301" s="8">
        <f>S301*1.1</f>
        <v>95913.312000000005</v>
      </c>
      <c r="V301" s="8">
        <f t="shared" si="115"/>
        <v>149516.06415611965</v>
      </c>
      <c r="W301" t="s">
        <v>109</v>
      </c>
    </row>
    <row r="302" spans="2:23" x14ac:dyDescent="0.25">
      <c r="B302" t="s">
        <v>62</v>
      </c>
      <c r="C302" s="12" t="s">
        <v>113</v>
      </c>
      <c r="D302" s="1">
        <f>D269+H269/100</f>
        <v>107.91999999999997</v>
      </c>
      <c r="E302" s="1">
        <f t="shared" ref="E302:E324" si="117">E269+I269/100</f>
        <v>129.62000000000009</v>
      </c>
      <c r="F302" s="1">
        <f t="shared" ref="F302:F324" si="118">F269+J269/100</f>
        <v>94.46999999999997</v>
      </c>
      <c r="G302" s="1">
        <f t="shared" ref="G302:G324" si="119">G269+K269/100</f>
        <v>256.17999999999995</v>
      </c>
      <c r="H302" s="1">
        <v>5</v>
      </c>
      <c r="I302" s="1">
        <v>5</v>
      </c>
      <c r="J302" s="1">
        <v>5</v>
      </c>
      <c r="K302" s="1">
        <v>85</v>
      </c>
      <c r="L302" s="7"/>
      <c r="M302" s="7"/>
      <c r="N302" s="7"/>
      <c r="O302" s="7"/>
      <c r="Q302" t="s">
        <v>37</v>
      </c>
      <c r="R302" s="1">
        <v>1.8</v>
      </c>
      <c r="S302" s="8">
        <f>O325*240</f>
        <v>85734.720000000001</v>
      </c>
      <c r="T302" s="8">
        <f>S302*0.9</f>
        <v>77161.248000000007</v>
      </c>
      <c r="U302" s="8">
        <f>S302*1.1</f>
        <v>94308.19200000001</v>
      </c>
      <c r="V302" s="8">
        <f t="shared" si="115"/>
        <v>123137.42380705876</v>
      </c>
      <c r="W302" t="s">
        <v>109</v>
      </c>
    </row>
    <row r="303" spans="2:23" x14ac:dyDescent="0.25">
      <c r="B303" t="s">
        <v>52</v>
      </c>
      <c r="C303" s="12" t="s">
        <v>113</v>
      </c>
      <c r="D303" s="1">
        <f t="shared" ref="D303:D306" si="120">D270+H270/100</f>
        <v>137.56000000000009</v>
      </c>
      <c r="E303" s="1">
        <f t="shared" si="117"/>
        <v>128.44000000000008</v>
      </c>
      <c r="F303" s="1">
        <f t="shared" si="118"/>
        <v>94.249999999999972</v>
      </c>
      <c r="G303" s="1">
        <f t="shared" si="119"/>
        <v>235.05999999999995</v>
      </c>
      <c r="H303" s="1">
        <v>5</v>
      </c>
      <c r="I303" s="1">
        <v>5</v>
      </c>
      <c r="J303" s="1">
        <v>5</v>
      </c>
      <c r="K303" s="1">
        <v>85</v>
      </c>
      <c r="L303" s="7"/>
      <c r="M303" s="7"/>
      <c r="N303" s="7"/>
      <c r="O303" s="7"/>
      <c r="V303" s="8"/>
    </row>
    <row r="304" spans="2:23" x14ac:dyDescent="0.25">
      <c r="B304" t="s">
        <v>65</v>
      </c>
      <c r="C304" s="12" t="s">
        <v>113</v>
      </c>
      <c r="D304" s="1">
        <f t="shared" si="120"/>
        <v>105.81999999999998</v>
      </c>
      <c r="E304" s="1">
        <f t="shared" si="117"/>
        <v>126.80999999999997</v>
      </c>
      <c r="F304" s="1">
        <f t="shared" si="118"/>
        <v>92.289999999999978</v>
      </c>
      <c r="G304" s="1">
        <f t="shared" si="119"/>
        <v>205.21999999999994</v>
      </c>
      <c r="H304" s="1">
        <v>5</v>
      </c>
      <c r="I304" s="1">
        <v>5</v>
      </c>
      <c r="J304" s="1">
        <v>5</v>
      </c>
      <c r="K304" s="1">
        <v>85</v>
      </c>
      <c r="L304" s="7"/>
      <c r="M304" s="7"/>
      <c r="N304" s="7"/>
      <c r="O304" s="7"/>
    </row>
    <row r="305" spans="2:22" x14ac:dyDescent="0.25">
      <c r="B305" t="s">
        <v>69</v>
      </c>
      <c r="C305" s="12" t="s">
        <v>77</v>
      </c>
      <c r="D305" s="1">
        <f t="shared" si="120"/>
        <v>39.208536000000002</v>
      </c>
      <c r="E305" s="1">
        <f t="shared" si="117"/>
        <v>122.69</v>
      </c>
      <c r="F305" s="1">
        <f t="shared" si="118"/>
        <v>89.24</v>
      </c>
      <c r="G305" s="1">
        <f t="shared" si="119"/>
        <v>176.17</v>
      </c>
      <c r="H305" s="1"/>
      <c r="I305" s="1"/>
      <c r="J305" s="1"/>
      <c r="K305" s="1"/>
      <c r="L305" s="7"/>
      <c r="M305" s="7">
        <f>E305*R300</f>
        <v>368.07</v>
      </c>
      <c r="N305" s="7"/>
      <c r="O305" s="7"/>
    </row>
    <row r="306" spans="2:22" x14ac:dyDescent="0.25">
      <c r="B306" t="s">
        <v>61</v>
      </c>
      <c r="C306" s="12" t="s">
        <v>76</v>
      </c>
      <c r="D306" s="1">
        <f t="shared" si="120"/>
        <v>59.04</v>
      </c>
      <c r="E306" s="1">
        <f t="shared" si="117"/>
        <v>117.24</v>
      </c>
      <c r="F306" s="1">
        <f t="shared" si="118"/>
        <v>82.57</v>
      </c>
      <c r="G306" s="1">
        <f t="shared" si="119"/>
        <v>104.95</v>
      </c>
      <c r="H306" s="1"/>
      <c r="I306" s="1"/>
      <c r="J306" s="1"/>
      <c r="K306" s="1"/>
      <c r="L306" s="7"/>
      <c r="M306" s="7"/>
      <c r="N306" s="7">
        <f>F306*R301</f>
        <v>363.30799999999999</v>
      </c>
      <c r="O306" s="7"/>
    </row>
    <row r="307" spans="2:22" x14ac:dyDescent="0.25">
      <c r="B307" t="s">
        <v>86</v>
      </c>
      <c r="C307" s="12" t="s">
        <v>75</v>
      </c>
      <c r="D307" s="1">
        <f>D274*0.9</f>
        <v>96.417539999999974</v>
      </c>
      <c r="E307" s="1">
        <f t="shared" si="117"/>
        <v>122.98000000000003</v>
      </c>
      <c r="F307" s="1">
        <f t="shared" si="118"/>
        <v>87.820000000000022</v>
      </c>
      <c r="G307" s="1">
        <f t="shared" si="119"/>
        <v>129.02999999999997</v>
      </c>
      <c r="H307" s="1"/>
      <c r="I307" s="1"/>
      <c r="J307" s="1"/>
      <c r="K307" s="1"/>
      <c r="L307" s="7">
        <f>D307*R299</f>
        <v>530.29646999999989</v>
      </c>
      <c r="M307" s="7"/>
      <c r="N307" s="7"/>
      <c r="O307" s="7"/>
      <c r="R307" s="10"/>
    </row>
    <row r="308" spans="2:22" x14ac:dyDescent="0.25">
      <c r="B308" t="s">
        <v>53</v>
      </c>
      <c r="C308" s="12" t="s">
        <v>113</v>
      </c>
      <c r="D308" s="1">
        <f t="shared" ref="D308:D312" si="121">D275+H275/100</f>
        <v>100.75999999999995</v>
      </c>
      <c r="E308" s="1">
        <f t="shared" si="117"/>
        <v>118.82000000000005</v>
      </c>
      <c r="F308" s="1">
        <f t="shared" si="118"/>
        <v>84.040000000000049</v>
      </c>
      <c r="G308" s="1">
        <f t="shared" si="119"/>
        <v>110.30999999999996</v>
      </c>
      <c r="H308" s="1">
        <v>10</v>
      </c>
      <c r="I308" s="1">
        <v>15</v>
      </c>
      <c r="J308" s="1">
        <v>15</v>
      </c>
      <c r="K308" s="1">
        <v>60</v>
      </c>
      <c r="L308" s="7"/>
      <c r="M308" s="7"/>
      <c r="N308" s="7"/>
      <c r="O308" s="7"/>
      <c r="R308" s="3" t="s">
        <v>112</v>
      </c>
      <c r="S308" s="3" t="s">
        <v>41</v>
      </c>
      <c r="T308" s="3" t="s">
        <v>39</v>
      </c>
      <c r="U308" s="3" t="s">
        <v>93</v>
      </c>
      <c r="V308" s="3" t="s">
        <v>105</v>
      </c>
    </row>
    <row r="309" spans="2:22" x14ac:dyDescent="0.25">
      <c r="B309" t="s">
        <v>72</v>
      </c>
      <c r="C309" s="12" t="s">
        <v>113</v>
      </c>
      <c r="D309" s="1">
        <f t="shared" si="121"/>
        <v>56.760000000000005</v>
      </c>
      <c r="E309" s="1">
        <f t="shared" si="117"/>
        <v>112.25000000000003</v>
      </c>
      <c r="F309" s="1">
        <f t="shared" si="118"/>
        <v>90.470000000000027</v>
      </c>
      <c r="G309" s="1">
        <f t="shared" si="119"/>
        <v>92.419999999999959</v>
      </c>
      <c r="H309" s="1">
        <v>10</v>
      </c>
      <c r="I309" s="1">
        <v>15</v>
      </c>
      <c r="J309" s="1">
        <v>15</v>
      </c>
      <c r="K309" s="1">
        <v>60</v>
      </c>
      <c r="L309" s="7"/>
      <c r="M309" s="7"/>
      <c r="N309" s="7"/>
      <c r="O309" s="7"/>
      <c r="Q309" t="s">
        <v>38</v>
      </c>
      <c r="R309" s="8">
        <f>V276</f>
        <v>298318.77923969843</v>
      </c>
      <c r="S309" s="8">
        <f>H325</f>
        <v>445</v>
      </c>
      <c r="T309" s="8">
        <f>R309*0.002</f>
        <v>596.63755847939683</v>
      </c>
      <c r="U309" s="8">
        <f>L325</f>
        <v>1246.9068021861001</v>
      </c>
      <c r="V309" s="8">
        <f>R309+T309+S309-U309</f>
        <v>298113.50999599171</v>
      </c>
    </row>
    <row r="310" spans="2:22" x14ac:dyDescent="0.25">
      <c r="B310" t="s">
        <v>51</v>
      </c>
      <c r="C310" s="12" t="s">
        <v>77</v>
      </c>
      <c r="D310" s="1">
        <f t="shared" si="121"/>
        <v>54.72</v>
      </c>
      <c r="E310" s="1">
        <f t="shared" si="117"/>
        <v>103.06</v>
      </c>
      <c r="F310" s="1">
        <f t="shared" si="118"/>
        <v>71.17</v>
      </c>
      <c r="G310" s="1">
        <f t="shared" si="119"/>
        <v>66.23</v>
      </c>
      <c r="H310" s="1"/>
      <c r="I310" s="1"/>
      <c r="J310" s="1"/>
      <c r="K310" s="1"/>
      <c r="L310" s="7"/>
      <c r="M310" s="7">
        <f>E310*R300</f>
        <v>309.18</v>
      </c>
      <c r="N310" s="7"/>
      <c r="O310" s="7"/>
      <c r="Q310" t="s">
        <v>77</v>
      </c>
      <c r="R310" s="8">
        <f t="shared" ref="R310:R312" si="122">V277</f>
        <v>240651.68813698471</v>
      </c>
      <c r="S310" s="8">
        <f>I325</f>
        <v>360</v>
      </c>
      <c r="T310" s="8">
        <f>R310*0.002</f>
        <v>481.30337627396943</v>
      </c>
      <c r="U310" s="8">
        <f>M325</f>
        <v>926.91</v>
      </c>
      <c r="V310" s="8">
        <f>R310+T310+S310-U310</f>
        <v>240566.08151325869</v>
      </c>
    </row>
    <row r="311" spans="2:22" x14ac:dyDescent="0.25">
      <c r="B311" t="s">
        <v>67</v>
      </c>
      <c r="C311" s="12" t="s">
        <v>113</v>
      </c>
      <c r="D311" s="1">
        <f t="shared" si="121"/>
        <v>121.75999999999995</v>
      </c>
      <c r="E311" s="1">
        <f t="shared" si="117"/>
        <v>106.04000000000005</v>
      </c>
      <c r="F311" s="1">
        <f t="shared" si="118"/>
        <v>70.470000000000041</v>
      </c>
      <c r="G311" s="1">
        <f t="shared" si="119"/>
        <v>59.780000000000008</v>
      </c>
      <c r="H311" s="1">
        <v>10</v>
      </c>
      <c r="I311" s="1">
        <v>15</v>
      </c>
      <c r="J311" s="1">
        <v>15</v>
      </c>
      <c r="K311" s="1">
        <v>60</v>
      </c>
      <c r="L311" s="7"/>
      <c r="M311" s="7"/>
      <c r="N311" s="7"/>
      <c r="O311" s="7"/>
      <c r="Q311" t="s">
        <v>76</v>
      </c>
      <c r="R311" s="8">
        <f t="shared" si="122"/>
        <v>149516.06415611965</v>
      </c>
      <c r="S311" s="8">
        <f>J325</f>
        <v>250</v>
      </c>
      <c r="T311" s="8">
        <f>R311*0.002</f>
        <v>299.03212831223931</v>
      </c>
      <c r="U311" s="8">
        <f>N325</f>
        <v>363.30799999999999</v>
      </c>
      <c r="V311" s="8">
        <f>R311+T311+S311-U311</f>
        <v>149701.78828443191</v>
      </c>
    </row>
    <row r="312" spans="2:22" x14ac:dyDescent="0.25">
      <c r="B312" t="s">
        <v>58</v>
      </c>
      <c r="C312" s="12" t="s">
        <v>113</v>
      </c>
      <c r="D312" s="1">
        <f t="shared" si="121"/>
        <v>94.4</v>
      </c>
      <c r="E312" s="1">
        <f t="shared" si="117"/>
        <v>102.93999999999998</v>
      </c>
      <c r="F312" s="1">
        <f t="shared" si="118"/>
        <v>68.540000000000006</v>
      </c>
      <c r="G312" s="1">
        <f t="shared" si="119"/>
        <v>41.740000000000023</v>
      </c>
      <c r="H312" s="1">
        <v>25</v>
      </c>
      <c r="I312" s="1">
        <v>30</v>
      </c>
      <c r="J312" s="1">
        <v>25</v>
      </c>
      <c r="K312" s="1">
        <v>20</v>
      </c>
      <c r="L312" s="7"/>
      <c r="M312" s="7"/>
      <c r="N312" s="7"/>
      <c r="O312" s="7"/>
      <c r="Q312" t="s">
        <v>37</v>
      </c>
      <c r="R312" s="8">
        <f t="shared" si="122"/>
        <v>123137.42380705876</v>
      </c>
      <c r="S312" s="8">
        <f>K325</f>
        <v>545</v>
      </c>
      <c r="T312" s="8">
        <f>R312*0.002</f>
        <v>246.27484761411753</v>
      </c>
      <c r="U312" s="8">
        <f>O325</f>
        <v>357.22800000000001</v>
      </c>
      <c r="V312" s="8">
        <f>R312+T312+S312-U312</f>
        <v>123571.47065467287</v>
      </c>
    </row>
    <row r="313" spans="2:22" x14ac:dyDescent="0.25">
      <c r="B313" t="s">
        <v>66</v>
      </c>
      <c r="C313" s="12" t="s">
        <v>75</v>
      </c>
      <c r="D313" s="1">
        <f>D280*0.9</f>
        <v>47.618282770200011</v>
      </c>
      <c r="E313" s="1">
        <f t="shared" si="117"/>
        <v>89.88</v>
      </c>
      <c r="F313" s="1">
        <f t="shared" si="118"/>
        <v>56.93</v>
      </c>
      <c r="G313" s="1">
        <f t="shared" si="119"/>
        <v>32.85</v>
      </c>
      <c r="H313" s="1"/>
      <c r="I313" s="1"/>
      <c r="J313" s="1"/>
      <c r="K313" s="1"/>
      <c r="L313" s="7">
        <f>D313*R299</f>
        <v>261.90055523610005</v>
      </c>
      <c r="M313" s="7"/>
      <c r="N313" s="7"/>
      <c r="O313" s="7"/>
    </row>
    <row r="314" spans="2:22" x14ac:dyDescent="0.25">
      <c r="B314" t="s">
        <v>49</v>
      </c>
      <c r="C314" s="12" t="s">
        <v>77</v>
      </c>
      <c r="D314" s="1">
        <f t="shared" ref="D314:D322" si="123">D281+H281/100</f>
        <v>46.8</v>
      </c>
      <c r="E314" s="1">
        <f t="shared" si="117"/>
        <v>80.77</v>
      </c>
      <c r="F314" s="1">
        <f t="shared" si="118"/>
        <v>49.25</v>
      </c>
      <c r="G314" s="1">
        <f t="shared" si="119"/>
        <v>26.44</v>
      </c>
      <c r="H314" s="1"/>
      <c r="I314" s="1"/>
      <c r="J314" s="1"/>
      <c r="K314" s="1"/>
      <c r="L314" s="7"/>
      <c r="M314" s="7">
        <f>E314*R300</f>
        <v>242.31</v>
      </c>
      <c r="N314" s="7"/>
      <c r="O314" s="7"/>
    </row>
    <row r="315" spans="2:22" x14ac:dyDescent="0.25">
      <c r="B315" t="s">
        <v>50</v>
      </c>
      <c r="C315" s="12" t="s">
        <v>113</v>
      </c>
      <c r="D315" s="1">
        <f t="shared" si="123"/>
        <v>99.2</v>
      </c>
      <c r="E315" s="1">
        <f t="shared" si="117"/>
        <v>74.409999999999982</v>
      </c>
      <c r="F315" s="1">
        <f t="shared" si="118"/>
        <v>44.65</v>
      </c>
      <c r="G315" s="1">
        <f t="shared" si="119"/>
        <v>22.819999999999993</v>
      </c>
      <c r="H315" s="1">
        <v>25</v>
      </c>
      <c r="I315" s="1">
        <v>30</v>
      </c>
      <c r="J315" s="1">
        <v>25</v>
      </c>
      <c r="K315" s="1">
        <v>20</v>
      </c>
      <c r="L315" s="7"/>
      <c r="M315" s="7"/>
      <c r="N315" s="7"/>
      <c r="O315" s="7"/>
    </row>
    <row r="316" spans="2:22" x14ac:dyDescent="0.25">
      <c r="B316" t="s">
        <v>71</v>
      </c>
      <c r="C316" s="12" t="s">
        <v>113</v>
      </c>
      <c r="D316" s="1">
        <f t="shared" si="123"/>
        <v>41.55</v>
      </c>
      <c r="E316" s="1">
        <f t="shared" si="117"/>
        <v>63.879999999999988</v>
      </c>
      <c r="F316" s="1">
        <f t="shared" si="118"/>
        <v>36.729999999999997</v>
      </c>
      <c r="G316" s="1">
        <f t="shared" si="119"/>
        <v>17.209999999999997</v>
      </c>
      <c r="H316" s="1">
        <v>25</v>
      </c>
      <c r="I316" s="1">
        <v>30</v>
      </c>
      <c r="J316" s="1">
        <v>25</v>
      </c>
      <c r="K316" s="1">
        <v>20</v>
      </c>
      <c r="L316" s="7"/>
      <c r="M316" s="7"/>
      <c r="N316" s="7"/>
      <c r="O316" s="7"/>
    </row>
    <row r="317" spans="2:22" x14ac:dyDescent="0.25">
      <c r="B317" t="s">
        <v>55</v>
      </c>
      <c r="C317" s="12" t="s">
        <v>113</v>
      </c>
      <c r="D317" s="1">
        <f t="shared" si="123"/>
        <v>65.5</v>
      </c>
      <c r="E317" s="1">
        <f t="shared" si="117"/>
        <v>56.899999999999977</v>
      </c>
      <c r="F317" s="1">
        <f t="shared" si="118"/>
        <v>28.97</v>
      </c>
      <c r="G317" s="1">
        <f t="shared" si="119"/>
        <v>10.989999999999997</v>
      </c>
      <c r="H317" s="1">
        <v>25</v>
      </c>
      <c r="I317" s="1">
        <v>30</v>
      </c>
      <c r="J317" s="1">
        <v>25</v>
      </c>
      <c r="K317" s="1">
        <v>20</v>
      </c>
      <c r="L317" s="7"/>
      <c r="M317" s="7"/>
      <c r="N317" s="7"/>
      <c r="O317" s="7"/>
    </row>
    <row r="318" spans="2:22" x14ac:dyDescent="0.25">
      <c r="B318" t="s">
        <v>59</v>
      </c>
      <c r="C318" t="s">
        <v>113</v>
      </c>
      <c r="D318" s="1">
        <f t="shared" si="123"/>
        <v>74.2</v>
      </c>
      <c r="E318" s="1">
        <f t="shared" si="117"/>
        <v>48.909999999999975</v>
      </c>
      <c r="F318" s="1">
        <f t="shared" si="118"/>
        <v>24.81999999999999</v>
      </c>
      <c r="G318" s="1">
        <f t="shared" si="119"/>
        <v>8.3000000000000043</v>
      </c>
      <c r="H318" s="1">
        <v>50</v>
      </c>
      <c r="I318" s="1">
        <v>30</v>
      </c>
      <c r="J318" s="1">
        <v>15</v>
      </c>
      <c r="K318" s="1">
        <v>5</v>
      </c>
      <c r="L318" s="7"/>
      <c r="M318" s="7"/>
      <c r="N318" s="7"/>
      <c r="O318" s="7"/>
    </row>
    <row r="319" spans="2:22" x14ac:dyDescent="0.25">
      <c r="B319" t="s">
        <v>70</v>
      </c>
      <c r="C319" t="s">
        <v>113</v>
      </c>
      <c r="D319" s="1">
        <f t="shared" si="123"/>
        <v>45.179000000000002</v>
      </c>
      <c r="E319" s="1">
        <f t="shared" si="117"/>
        <v>37.239999999999981</v>
      </c>
      <c r="F319" s="1">
        <f t="shared" si="118"/>
        <v>19.949999999999989</v>
      </c>
      <c r="G319" s="1">
        <f t="shared" si="119"/>
        <v>6.2499999999999991</v>
      </c>
      <c r="H319" s="1">
        <v>50</v>
      </c>
      <c r="I319" s="1">
        <v>30</v>
      </c>
      <c r="J319" s="1">
        <v>15</v>
      </c>
      <c r="K319" s="1">
        <v>5</v>
      </c>
      <c r="L319" s="7"/>
      <c r="M319" s="7"/>
      <c r="N319" s="7"/>
      <c r="O319" s="7"/>
    </row>
    <row r="320" spans="2:22" x14ac:dyDescent="0.25">
      <c r="B320" t="s">
        <v>60</v>
      </c>
      <c r="C320" t="s">
        <v>113</v>
      </c>
      <c r="D320" s="1">
        <f t="shared" si="123"/>
        <v>40.67</v>
      </c>
      <c r="E320" s="1">
        <f t="shared" si="117"/>
        <v>30.400000000000006</v>
      </c>
      <c r="F320" s="1">
        <f t="shared" si="118"/>
        <v>15.700000000000003</v>
      </c>
      <c r="G320" s="1">
        <f t="shared" si="119"/>
        <v>4.6399999999999988</v>
      </c>
      <c r="H320" s="1">
        <v>50</v>
      </c>
      <c r="I320" s="1">
        <v>30</v>
      </c>
      <c r="J320" s="1">
        <v>15</v>
      </c>
      <c r="K320" s="1">
        <v>5</v>
      </c>
      <c r="L320" s="7"/>
      <c r="M320" s="7"/>
      <c r="N320" s="7"/>
      <c r="O320" s="7"/>
    </row>
    <row r="321" spans="2:23" x14ac:dyDescent="0.25">
      <c r="B321" t="s">
        <v>68</v>
      </c>
      <c r="C321" t="s">
        <v>113</v>
      </c>
      <c r="D321" s="1">
        <f t="shared" si="123"/>
        <v>38.200000000000003</v>
      </c>
      <c r="E321" s="1">
        <f t="shared" si="117"/>
        <v>24.040000000000006</v>
      </c>
      <c r="F321" s="1">
        <f t="shared" si="118"/>
        <v>11.200000000000003</v>
      </c>
      <c r="G321" s="1">
        <f t="shared" si="119"/>
        <v>4.2199999999999989</v>
      </c>
      <c r="H321" s="1">
        <v>50</v>
      </c>
      <c r="I321" s="1">
        <v>30</v>
      </c>
      <c r="J321" s="1">
        <v>15</v>
      </c>
      <c r="K321" s="1">
        <v>5</v>
      </c>
      <c r="L321" s="7"/>
      <c r="M321" s="7"/>
      <c r="N321" s="7"/>
      <c r="O321" s="7"/>
    </row>
    <row r="322" spans="2:23" x14ac:dyDescent="0.25">
      <c r="B322" t="s">
        <v>56</v>
      </c>
      <c r="C322" t="s">
        <v>113</v>
      </c>
      <c r="D322" s="1">
        <f t="shared" si="123"/>
        <v>17.5</v>
      </c>
      <c r="E322" s="1">
        <f t="shared" si="117"/>
        <v>12.410000000000005</v>
      </c>
      <c r="F322" s="1">
        <f t="shared" si="118"/>
        <v>7.0100000000000025</v>
      </c>
      <c r="G322" s="1">
        <f t="shared" si="119"/>
        <v>2.3299999999999987</v>
      </c>
      <c r="H322" s="1">
        <v>50</v>
      </c>
      <c r="I322" s="1">
        <v>30</v>
      </c>
      <c r="J322" s="1">
        <v>15</v>
      </c>
      <c r="K322" s="1">
        <v>5</v>
      </c>
      <c r="L322" s="7"/>
      <c r="M322" s="7"/>
      <c r="N322" s="7"/>
      <c r="O322" s="7"/>
    </row>
    <row r="323" spans="2:23" x14ac:dyDescent="0.25">
      <c r="B323" t="s">
        <v>63</v>
      </c>
      <c r="C323" t="s">
        <v>77</v>
      </c>
      <c r="D323" s="1">
        <f>D290</f>
        <v>1.30203045</v>
      </c>
      <c r="E323" s="1">
        <f t="shared" si="117"/>
        <v>2.4499999999999997</v>
      </c>
      <c r="F323" s="1">
        <f t="shared" si="118"/>
        <v>41.65</v>
      </c>
      <c r="G323" s="1">
        <f t="shared" si="119"/>
        <v>2.4499999999999997</v>
      </c>
      <c r="L323" s="7"/>
      <c r="M323" s="7">
        <f>E323*R300</f>
        <v>7.35</v>
      </c>
      <c r="N323" s="7"/>
      <c r="O323" s="7"/>
    </row>
    <row r="324" spans="2:23" x14ac:dyDescent="0.25">
      <c r="B324" t="s">
        <v>123</v>
      </c>
      <c r="C324" t="s">
        <v>113</v>
      </c>
      <c r="D324" s="1">
        <f t="shared" ref="D324" si="124">D291+H291/100</f>
        <v>1.5</v>
      </c>
      <c r="E324" s="1">
        <f t="shared" si="117"/>
        <v>0.89999999999999991</v>
      </c>
      <c r="F324" s="1">
        <f t="shared" si="118"/>
        <v>0.44999999999999996</v>
      </c>
      <c r="G324" s="1">
        <f t="shared" si="119"/>
        <v>0.15000000000000002</v>
      </c>
      <c r="H324" s="1">
        <v>50</v>
      </c>
      <c r="I324" s="1">
        <v>30</v>
      </c>
      <c r="J324" s="1">
        <v>15</v>
      </c>
      <c r="K324" s="1">
        <v>5</v>
      </c>
      <c r="L324" s="7"/>
      <c r="M324" s="7"/>
      <c r="N324" s="7"/>
      <c r="O324" s="7"/>
    </row>
    <row r="325" spans="2:23" x14ac:dyDescent="0.25">
      <c r="B325" t="s">
        <v>92</v>
      </c>
      <c r="H325" s="7">
        <f>SUM(H299:H324)</f>
        <v>445</v>
      </c>
      <c r="I325" s="7">
        <f>SUM(I299:I324)</f>
        <v>360</v>
      </c>
      <c r="J325" s="7">
        <f>SUM(J299:J324)</f>
        <v>250</v>
      </c>
      <c r="K325" s="7">
        <f>SUM(K299:K324)</f>
        <v>545</v>
      </c>
      <c r="L325" s="7">
        <f t="shared" ref="L325:O325" si="125">SUM(L299:L323)</f>
        <v>1246.9068021861001</v>
      </c>
      <c r="M325" s="7">
        <f t="shared" si="125"/>
        <v>926.91</v>
      </c>
      <c r="N325" s="7">
        <f t="shared" si="125"/>
        <v>363.30799999999999</v>
      </c>
      <c r="O325" s="7">
        <f t="shared" si="125"/>
        <v>357.22800000000001</v>
      </c>
    </row>
    <row r="328" spans="2:23" ht="18.75" x14ac:dyDescent="0.3">
      <c r="C328" s="11" t="s">
        <v>127</v>
      </c>
    </row>
    <row r="331" spans="2:23" x14ac:dyDescent="0.25">
      <c r="B331" s="3" t="s">
        <v>48</v>
      </c>
      <c r="C331" s="3" t="s">
        <v>73</v>
      </c>
      <c r="D331" t="s">
        <v>82</v>
      </c>
      <c r="E331" t="s">
        <v>83</v>
      </c>
      <c r="F331" t="s">
        <v>84</v>
      </c>
      <c r="G331" t="s">
        <v>85</v>
      </c>
      <c r="H331" t="s">
        <v>78</v>
      </c>
      <c r="I331" t="s">
        <v>79</v>
      </c>
      <c r="J331" t="s">
        <v>80</v>
      </c>
      <c r="K331" t="s">
        <v>81</v>
      </c>
      <c r="L331" t="s">
        <v>87</v>
      </c>
      <c r="M331" t="s">
        <v>88</v>
      </c>
      <c r="N331" t="s">
        <v>89</v>
      </c>
      <c r="O331" t="s">
        <v>90</v>
      </c>
      <c r="R331" s="3" t="s">
        <v>99</v>
      </c>
      <c r="S331" s="3" t="s">
        <v>111</v>
      </c>
      <c r="T331" s="3" t="s">
        <v>101</v>
      </c>
      <c r="U331" s="3" t="s">
        <v>102</v>
      </c>
      <c r="V331" s="3" t="s">
        <v>36</v>
      </c>
      <c r="W331" s="3" t="s">
        <v>91</v>
      </c>
    </row>
    <row r="332" spans="2:23" x14ac:dyDescent="0.25">
      <c r="B332" t="s">
        <v>64</v>
      </c>
      <c r="C332" s="12" t="s">
        <v>94</v>
      </c>
      <c r="D332" s="1"/>
      <c r="E332" s="1"/>
      <c r="F332" s="1"/>
      <c r="G332" s="1"/>
      <c r="H332" s="1"/>
      <c r="I332" s="1"/>
      <c r="J332" s="1"/>
      <c r="K332" s="1"/>
      <c r="L332" s="7"/>
      <c r="M332" s="7"/>
      <c r="N332" s="7"/>
      <c r="O332" s="7"/>
      <c r="Q332" t="s">
        <v>38</v>
      </c>
      <c r="R332" s="1">
        <v>5.5</v>
      </c>
      <c r="S332" s="8">
        <f>L358*240</f>
        <v>114544.03751999998</v>
      </c>
      <c r="T332" s="8">
        <f>S332*0.9</f>
        <v>103089.63376799999</v>
      </c>
      <c r="U332" s="8">
        <f>S332*1.1</f>
        <v>125998.441272</v>
      </c>
      <c r="V332" s="8">
        <f>R342</f>
        <v>298113.50999599171</v>
      </c>
      <c r="W332" t="s">
        <v>109</v>
      </c>
    </row>
    <row r="333" spans="2:23" x14ac:dyDescent="0.25">
      <c r="B333" t="s">
        <v>57</v>
      </c>
      <c r="C333" s="12" t="s">
        <v>74</v>
      </c>
      <c r="D333" s="1"/>
      <c r="E333" s="1"/>
      <c r="F333" s="1"/>
      <c r="G333" s="1">
        <f>G300</f>
        <v>198.46</v>
      </c>
      <c r="H333" s="1"/>
      <c r="I333" s="1"/>
      <c r="J333" s="1"/>
      <c r="K333" s="1"/>
      <c r="L333" s="7"/>
      <c r="M333" s="7"/>
      <c r="N333" s="7"/>
      <c r="O333" s="7">
        <f>G333*R335</f>
        <v>377.07400000000001</v>
      </c>
      <c r="Q333" t="s">
        <v>77</v>
      </c>
      <c r="R333" s="1">
        <v>3</v>
      </c>
      <c r="S333" s="8">
        <f>M358*240</f>
        <v>212968.8</v>
      </c>
      <c r="T333" s="8">
        <f>S333*0.9</f>
        <v>191671.91999999998</v>
      </c>
      <c r="U333" s="8">
        <f>S333*1.1</f>
        <v>234265.68</v>
      </c>
      <c r="V333" s="8">
        <f t="shared" ref="V333:V335" si="126">R343</f>
        <v>240566.08151325869</v>
      </c>
      <c r="W333" t="s">
        <v>109</v>
      </c>
    </row>
    <row r="334" spans="2:23" x14ac:dyDescent="0.25">
      <c r="B334" t="s">
        <v>54</v>
      </c>
      <c r="C334" s="12" t="s">
        <v>74</v>
      </c>
      <c r="D334" s="1"/>
      <c r="E334" s="1"/>
      <c r="F334" s="1"/>
      <c r="G334" s="1">
        <f t="shared" ref="G334" si="127">G301</f>
        <v>281.89000000000004</v>
      </c>
      <c r="H334" s="1"/>
      <c r="I334" s="1"/>
      <c r="J334" s="1"/>
      <c r="K334" s="1"/>
      <c r="L334" s="7"/>
      <c r="M334" s="7"/>
      <c r="N334" s="7"/>
      <c r="O334" s="7">
        <f>G334*R335</f>
        <v>535.59100000000001</v>
      </c>
      <c r="Q334" t="s">
        <v>76</v>
      </c>
      <c r="R334" s="1">
        <v>4.5</v>
      </c>
      <c r="S334" s="8">
        <f>N358*240</f>
        <v>166039.19999999998</v>
      </c>
      <c r="T334" s="8">
        <f>S334*0.9</f>
        <v>149435.28</v>
      </c>
      <c r="U334" s="8">
        <f>S334*1.1</f>
        <v>182643.12</v>
      </c>
      <c r="V334" s="8">
        <f t="shared" si="126"/>
        <v>149701.78828443191</v>
      </c>
      <c r="W334" t="s">
        <v>42</v>
      </c>
    </row>
    <row r="335" spans="2:23" x14ac:dyDescent="0.25">
      <c r="B335" t="s">
        <v>62</v>
      </c>
      <c r="C335" s="12" t="s">
        <v>113</v>
      </c>
      <c r="D335" s="1">
        <f>D302+H302/100</f>
        <v>107.96999999999997</v>
      </c>
      <c r="E335" s="1">
        <f t="shared" ref="E335:E357" si="128">E302+I302/100</f>
        <v>129.6700000000001</v>
      </c>
      <c r="F335" s="1">
        <f t="shared" ref="F335:F357" si="129">F302+J302/100</f>
        <v>94.519999999999968</v>
      </c>
      <c r="G335" s="1">
        <f t="shared" ref="G335:G357" si="130">G302+K302/100</f>
        <v>257.02999999999997</v>
      </c>
      <c r="H335" s="1">
        <v>5</v>
      </c>
      <c r="I335" s="1">
        <v>5</v>
      </c>
      <c r="J335" s="1">
        <v>5</v>
      </c>
      <c r="K335" s="1">
        <v>85</v>
      </c>
      <c r="L335" s="7"/>
      <c r="M335" s="7"/>
      <c r="N335" s="7"/>
      <c r="O335" s="7"/>
      <c r="Q335" t="s">
        <v>37</v>
      </c>
      <c r="R335" s="1">
        <v>1.9</v>
      </c>
      <c r="S335" s="8">
        <f>O358*240</f>
        <v>219039.59999999998</v>
      </c>
      <c r="T335" s="8">
        <f>S335*0.9</f>
        <v>197135.63999999998</v>
      </c>
      <c r="U335" s="8">
        <f>S335*1.1</f>
        <v>240943.56</v>
      </c>
      <c r="V335" s="8">
        <f t="shared" si="126"/>
        <v>123571.47065467287</v>
      </c>
      <c r="W335" t="s">
        <v>110</v>
      </c>
    </row>
    <row r="336" spans="2:23" x14ac:dyDescent="0.25">
      <c r="B336" t="s">
        <v>52</v>
      </c>
      <c r="C336" s="12" t="s">
        <v>113</v>
      </c>
      <c r="D336" s="1">
        <f t="shared" ref="D336:D339" si="131">D303+H303/100</f>
        <v>137.6100000000001</v>
      </c>
      <c r="E336" s="1">
        <f t="shared" si="128"/>
        <v>128.49000000000009</v>
      </c>
      <c r="F336" s="1">
        <f t="shared" si="129"/>
        <v>94.299999999999969</v>
      </c>
      <c r="G336" s="1">
        <f t="shared" si="130"/>
        <v>235.90999999999994</v>
      </c>
      <c r="H336" s="1">
        <v>5</v>
      </c>
      <c r="I336" s="1">
        <v>5</v>
      </c>
      <c r="J336" s="1">
        <v>5</v>
      </c>
      <c r="K336" s="1">
        <v>85</v>
      </c>
      <c r="L336" s="7"/>
      <c r="M336" s="7"/>
      <c r="N336" s="7"/>
      <c r="O336" s="7"/>
      <c r="V336" s="8"/>
    </row>
    <row r="337" spans="2:22" x14ac:dyDescent="0.25">
      <c r="B337" t="s">
        <v>65</v>
      </c>
      <c r="C337" s="12" t="s">
        <v>113</v>
      </c>
      <c r="D337" s="1">
        <f t="shared" si="131"/>
        <v>105.86999999999998</v>
      </c>
      <c r="E337" s="1">
        <f t="shared" si="128"/>
        <v>126.85999999999997</v>
      </c>
      <c r="F337" s="1">
        <f t="shared" si="129"/>
        <v>92.339999999999975</v>
      </c>
      <c r="G337" s="1">
        <f t="shared" si="130"/>
        <v>206.06999999999994</v>
      </c>
      <c r="H337" s="1">
        <v>5</v>
      </c>
      <c r="I337" s="1">
        <v>5</v>
      </c>
      <c r="J337" s="1">
        <v>5</v>
      </c>
      <c r="K337" s="1">
        <v>85</v>
      </c>
      <c r="L337" s="7"/>
      <c r="M337" s="7"/>
      <c r="N337" s="7"/>
      <c r="O337" s="7"/>
    </row>
    <row r="338" spans="2:22" x14ac:dyDescent="0.25">
      <c r="B338" t="s">
        <v>69</v>
      </c>
      <c r="C338" s="12" t="s">
        <v>77</v>
      </c>
      <c r="D338" s="1">
        <f t="shared" si="131"/>
        <v>39.208536000000002</v>
      </c>
      <c r="E338" s="1">
        <f t="shared" si="128"/>
        <v>122.69</v>
      </c>
      <c r="F338" s="1">
        <f t="shared" si="129"/>
        <v>89.24</v>
      </c>
      <c r="G338" s="1">
        <f t="shared" si="130"/>
        <v>176.17</v>
      </c>
      <c r="H338" s="1"/>
      <c r="I338" s="1"/>
      <c r="J338" s="1"/>
      <c r="K338" s="1"/>
      <c r="L338" s="7"/>
      <c r="M338" s="7">
        <f>E338*R333</f>
        <v>368.07</v>
      </c>
      <c r="N338" s="7"/>
      <c r="O338" s="7"/>
    </row>
    <row r="339" spans="2:22" x14ac:dyDescent="0.25">
      <c r="B339" t="s">
        <v>61</v>
      </c>
      <c r="C339" s="12" t="s">
        <v>76</v>
      </c>
      <c r="D339" s="1">
        <f t="shared" si="131"/>
        <v>59.04</v>
      </c>
      <c r="E339" s="1">
        <f t="shared" si="128"/>
        <v>117.24</v>
      </c>
      <c r="F339" s="1">
        <f t="shared" si="129"/>
        <v>82.57</v>
      </c>
      <c r="G339" s="1">
        <f t="shared" si="130"/>
        <v>104.95</v>
      </c>
      <c r="H339" s="1"/>
      <c r="I339" s="1"/>
      <c r="J339" s="1"/>
      <c r="K339" s="1"/>
      <c r="L339" s="7"/>
      <c r="M339" s="7"/>
      <c r="N339" s="7">
        <f>F339*R334</f>
        <v>371.56499999999994</v>
      </c>
      <c r="O339" s="7"/>
    </row>
    <row r="340" spans="2:22" x14ac:dyDescent="0.25">
      <c r="B340" t="s">
        <v>86</v>
      </c>
      <c r="C340" s="12" t="s">
        <v>75</v>
      </c>
      <c r="D340" s="1">
        <f>D307*0.9</f>
        <v>86.775785999999982</v>
      </c>
      <c r="E340" s="1">
        <f t="shared" si="128"/>
        <v>122.98000000000003</v>
      </c>
      <c r="F340" s="1">
        <f t="shared" si="129"/>
        <v>87.820000000000022</v>
      </c>
      <c r="G340" s="1">
        <f t="shared" si="130"/>
        <v>129.02999999999997</v>
      </c>
      <c r="H340" s="1"/>
      <c r="I340" s="1"/>
      <c r="J340" s="1"/>
      <c r="K340" s="1"/>
      <c r="L340" s="7">
        <f>D340*R332</f>
        <v>477.26682299999993</v>
      </c>
      <c r="M340" s="7"/>
      <c r="N340" s="7"/>
      <c r="O340" s="7"/>
      <c r="R340" s="10"/>
    </row>
    <row r="341" spans="2:22" x14ac:dyDescent="0.25">
      <c r="B341" t="s">
        <v>53</v>
      </c>
      <c r="C341" s="12" t="s">
        <v>113</v>
      </c>
      <c r="D341" s="1">
        <f t="shared" ref="D341:D345" si="132">D308+H308/100</f>
        <v>100.85999999999994</v>
      </c>
      <c r="E341" s="1">
        <f t="shared" si="128"/>
        <v>118.97000000000006</v>
      </c>
      <c r="F341" s="1">
        <f t="shared" si="129"/>
        <v>84.190000000000055</v>
      </c>
      <c r="G341" s="1">
        <f t="shared" si="130"/>
        <v>110.90999999999995</v>
      </c>
      <c r="H341" s="1">
        <v>10</v>
      </c>
      <c r="I341" s="1">
        <v>15</v>
      </c>
      <c r="J341" s="1">
        <v>15</v>
      </c>
      <c r="K341" s="1">
        <v>60</v>
      </c>
      <c r="L341" s="7"/>
      <c r="M341" s="7"/>
      <c r="N341" s="7"/>
      <c r="O341" s="7"/>
      <c r="R341" s="3" t="s">
        <v>112</v>
      </c>
      <c r="S341" s="3" t="s">
        <v>41</v>
      </c>
      <c r="T341" s="3" t="s">
        <v>39</v>
      </c>
      <c r="U341" s="3" t="s">
        <v>93</v>
      </c>
      <c r="V341" s="3" t="s">
        <v>105</v>
      </c>
    </row>
    <row r="342" spans="2:22" x14ac:dyDescent="0.25">
      <c r="B342" t="s">
        <v>72</v>
      </c>
      <c r="C342" s="12" t="s">
        <v>113</v>
      </c>
      <c r="D342" s="1">
        <f t="shared" si="132"/>
        <v>56.860000000000007</v>
      </c>
      <c r="E342" s="1">
        <f t="shared" si="128"/>
        <v>112.40000000000003</v>
      </c>
      <c r="F342" s="1">
        <f t="shared" si="129"/>
        <v>90.620000000000033</v>
      </c>
      <c r="G342" s="1">
        <f t="shared" si="130"/>
        <v>93.019999999999953</v>
      </c>
      <c r="H342" s="1">
        <v>10</v>
      </c>
      <c r="I342" s="1">
        <v>15</v>
      </c>
      <c r="J342" s="1">
        <v>15</v>
      </c>
      <c r="K342" s="1">
        <v>60</v>
      </c>
      <c r="L342" s="7"/>
      <c r="M342" s="7"/>
      <c r="N342" s="7"/>
      <c r="O342" s="7"/>
      <c r="Q342" t="s">
        <v>38</v>
      </c>
      <c r="R342" s="8">
        <f>V309</f>
        <v>298113.50999599171</v>
      </c>
      <c r="S342" s="8">
        <f>H358</f>
        <v>445</v>
      </c>
      <c r="T342" s="8">
        <f>R342*0.002</f>
        <v>596.22701999198341</v>
      </c>
      <c r="U342" s="8">
        <f>L358</f>
        <v>477.26682299999993</v>
      </c>
      <c r="V342" s="8">
        <f>R342+T342+S342-U342</f>
        <v>298677.47019298369</v>
      </c>
    </row>
    <row r="343" spans="2:22" x14ac:dyDescent="0.25">
      <c r="B343" t="s">
        <v>51</v>
      </c>
      <c r="C343" s="12" t="s">
        <v>76</v>
      </c>
      <c r="D343" s="1">
        <f t="shared" si="132"/>
        <v>54.72</v>
      </c>
      <c r="E343" s="1">
        <f t="shared" si="128"/>
        <v>103.06</v>
      </c>
      <c r="F343" s="1">
        <f t="shared" si="129"/>
        <v>71.17</v>
      </c>
      <c r="G343" s="1">
        <f t="shared" si="130"/>
        <v>66.23</v>
      </c>
      <c r="H343" s="1"/>
      <c r="I343" s="1"/>
      <c r="J343" s="1"/>
      <c r="K343" s="1"/>
      <c r="L343" s="7"/>
      <c r="M343" s="7"/>
      <c r="N343" s="7">
        <f>F343*R334</f>
        <v>320.26499999999999</v>
      </c>
      <c r="O343" s="7"/>
      <c r="Q343" t="s">
        <v>77</v>
      </c>
      <c r="R343" s="8">
        <f t="shared" ref="R343:R345" si="133">V310</f>
        <v>240566.08151325869</v>
      </c>
      <c r="S343" s="8">
        <f>I358</f>
        <v>360</v>
      </c>
      <c r="T343" s="8">
        <f>R343*0.002</f>
        <v>481.13216302651739</v>
      </c>
      <c r="U343" s="8">
        <f>M358</f>
        <v>887.37</v>
      </c>
      <c r="V343" s="8">
        <f>R343+T343+S343-U343</f>
        <v>240519.84367628521</v>
      </c>
    </row>
    <row r="344" spans="2:22" x14ac:dyDescent="0.25">
      <c r="B344" t="s">
        <v>67</v>
      </c>
      <c r="C344" s="12" t="s">
        <v>113</v>
      </c>
      <c r="D344" s="1">
        <f t="shared" si="132"/>
        <v>121.85999999999994</v>
      </c>
      <c r="E344" s="1">
        <f t="shared" si="128"/>
        <v>106.19000000000005</v>
      </c>
      <c r="F344" s="1">
        <f t="shared" si="129"/>
        <v>70.620000000000047</v>
      </c>
      <c r="G344" s="1">
        <f t="shared" si="130"/>
        <v>60.38000000000001</v>
      </c>
      <c r="H344" s="1">
        <v>10</v>
      </c>
      <c r="I344" s="1">
        <v>15</v>
      </c>
      <c r="J344" s="1">
        <v>15</v>
      </c>
      <c r="K344" s="1">
        <v>60</v>
      </c>
      <c r="L344" s="7"/>
      <c r="M344" s="7"/>
      <c r="N344" s="7"/>
      <c r="O344" s="7"/>
      <c r="Q344" t="s">
        <v>76</v>
      </c>
      <c r="R344" s="8">
        <f t="shared" si="133"/>
        <v>149701.78828443191</v>
      </c>
      <c r="S344" s="8">
        <f>J358</f>
        <v>250</v>
      </c>
      <c r="T344" s="8">
        <f>R344*0.002</f>
        <v>299.40357656886385</v>
      </c>
      <c r="U344" s="8">
        <f>N358</f>
        <v>691.82999999999993</v>
      </c>
      <c r="V344" s="8">
        <f>R344+T344+S344-U344</f>
        <v>149559.3618610008</v>
      </c>
    </row>
    <row r="345" spans="2:22" x14ac:dyDescent="0.25">
      <c r="B345" t="s">
        <v>58</v>
      </c>
      <c r="C345" s="12" t="s">
        <v>113</v>
      </c>
      <c r="D345" s="1">
        <f t="shared" si="132"/>
        <v>94.65</v>
      </c>
      <c r="E345" s="1">
        <f t="shared" si="128"/>
        <v>103.23999999999998</v>
      </c>
      <c r="F345" s="1">
        <f t="shared" si="129"/>
        <v>68.790000000000006</v>
      </c>
      <c r="G345" s="1">
        <f t="shared" si="130"/>
        <v>41.940000000000026</v>
      </c>
      <c r="H345" s="1">
        <v>25</v>
      </c>
      <c r="I345" s="1">
        <v>30</v>
      </c>
      <c r="J345" s="1">
        <v>25</v>
      </c>
      <c r="K345" s="1">
        <v>20</v>
      </c>
      <c r="L345" s="7"/>
      <c r="M345" s="7"/>
      <c r="N345" s="7"/>
      <c r="O345" s="7"/>
      <c r="Q345" t="s">
        <v>37</v>
      </c>
      <c r="R345" s="8">
        <f t="shared" si="133"/>
        <v>123571.47065467287</v>
      </c>
      <c r="S345" s="8">
        <f>K358</f>
        <v>545</v>
      </c>
      <c r="T345" s="8">
        <f>R345*0.002</f>
        <v>247.14294130934576</v>
      </c>
      <c r="U345" s="8">
        <f>O358</f>
        <v>912.66499999999996</v>
      </c>
      <c r="V345" s="8">
        <f>R345+T345+S345-U345</f>
        <v>123450.94859598222</v>
      </c>
    </row>
    <row r="346" spans="2:22" x14ac:dyDescent="0.25">
      <c r="B346" t="s">
        <v>66</v>
      </c>
      <c r="C346" s="12" t="s">
        <v>77</v>
      </c>
      <c r="D346" s="1">
        <f>D313*0.9</f>
        <v>42.85645449318001</v>
      </c>
      <c r="E346" s="1">
        <f t="shared" si="128"/>
        <v>89.88</v>
      </c>
      <c r="F346" s="1">
        <f t="shared" si="129"/>
        <v>56.93</v>
      </c>
      <c r="G346" s="1">
        <f t="shared" si="130"/>
        <v>32.85</v>
      </c>
      <c r="H346" s="1"/>
      <c r="I346" s="1"/>
      <c r="J346" s="1"/>
      <c r="K346" s="1"/>
      <c r="L346" s="7"/>
      <c r="M346" s="7">
        <f>E346*R333</f>
        <v>269.64</v>
      </c>
      <c r="N346" s="7"/>
      <c r="O346" s="7"/>
    </row>
    <row r="347" spans="2:22" x14ac:dyDescent="0.25">
      <c r="B347" t="s">
        <v>49</v>
      </c>
      <c r="C347" s="12" t="s">
        <v>77</v>
      </c>
      <c r="D347" s="1">
        <f t="shared" ref="D347:D355" si="134">D314+H314/100</f>
        <v>46.8</v>
      </c>
      <c r="E347" s="1">
        <f t="shared" si="128"/>
        <v>80.77</v>
      </c>
      <c r="F347" s="1">
        <f t="shared" si="129"/>
        <v>49.25</v>
      </c>
      <c r="G347" s="1">
        <f t="shared" si="130"/>
        <v>26.44</v>
      </c>
      <c r="H347" s="1"/>
      <c r="I347" s="1"/>
      <c r="J347" s="1"/>
      <c r="K347" s="1"/>
      <c r="L347" s="7"/>
      <c r="M347" s="7">
        <f>E347*R333</f>
        <v>242.31</v>
      </c>
      <c r="N347" s="7"/>
      <c r="O347" s="7"/>
    </row>
    <row r="348" spans="2:22" x14ac:dyDescent="0.25">
      <c r="B348" t="s">
        <v>50</v>
      </c>
      <c r="C348" s="12" t="s">
        <v>113</v>
      </c>
      <c r="D348" s="1">
        <f t="shared" si="134"/>
        <v>99.45</v>
      </c>
      <c r="E348" s="1">
        <f t="shared" si="128"/>
        <v>74.70999999999998</v>
      </c>
      <c r="F348" s="1">
        <f t="shared" si="129"/>
        <v>44.9</v>
      </c>
      <c r="G348" s="1">
        <f t="shared" si="130"/>
        <v>23.019999999999992</v>
      </c>
      <c r="H348" s="1">
        <v>25</v>
      </c>
      <c r="I348" s="1">
        <v>30</v>
      </c>
      <c r="J348" s="1">
        <v>25</v>
      </c>
      <c r="K348" s="1">
        <v>20</v>
      </c>
      <c r="L348" s="7"/>
      <c r="M348" s="7"/>
      <c r="N348" s="7"/>
      <c r="O348" s="7"/>
    </row>
    <row r="349" spans="2:22" x14ac:dyDescent="0.25">
      <c r="B349" t="s">
        <v>71</v>
      </c>
      <c r="C349" s="12" t="s">
        <v>113</v>
      </c>
      <c r="D349" s="1">
        <f t="shared" si="134"/>
        <v>41.8</v>
      </c>
      <c r="E349" s="1">
        <f t="shared" si="128"/>
        <v>64.179999999999993</v>
      </c>
      <c r="F349" s="1">
        <f t="shared" si="129"/>
        <v>36.979999999999997</v>
      </c>
      <c r="G349" s="1">
        <f t="shared" si="130"/>
        <v>17.409999999999997</v>
      </c>
      <c r="H349" s="1">
        <v>25</v>
      </c>
      <c r="I349" s="1">
        <v>30</v>
      </c>
      <c r="J349" s="1">
        <v>25</v>
      </c>
      <c r="K349" s="1">
        <v>20</v>
      </c>
      <c r="L349" s="7"/>
      <c r="M349" s="7"/>
      <c r="N349" s="7"/>
      <c r="O349" s="7"/>
    </row>
    <row r="350" spans="2:22" x14ac:dyDescent="0.25">
      <c r="B350" t="s">
        <v>55</v>
      </c>
      <c r="C350" s="12" t="s">
        <v>113</v>
      </c>
      <c r="D350" s="1">
        <f t="shared" si="134"/>
        <v>65.75</v>
      </c>
      <c r="E350" s="1">
        <f t="shared" si="128"/>
        <v>57.199999999999974</v>
      </c>
      <c r="F350" s="1">
        <f t="shared" si="129"/>
        <v>29.22</v>
      </c>
      <c r="G350" s="1">
        <f t="shared" si="130"/>
        <v>11.189999999999996</v>
      </c>
      <c r="H350" s="1">
        <v>25</v>
      </c>
      <c r="I350" s="1">
        <v>30</v>
      </c>
      <c r="J350" s="1">
        <v>25</v>
      </c>
      <c r="K350" s="1">
        <v>20</v>
      </c>
      <c r="L350" s="7"/>
      <c r="M350" s="7"/>
      <c r="N350" s="7"/>
      <c r="O350" s="7"/>
    </row>
    <row r="351" spans="2:22" x14ac:dyDescent="0.25">
      <c r="B351" t="s">
        <v>59</v>
      </c>
      <c r="C351" t="s">
        <v>113</v>
      </c>
      <c r="D351" s="1">
        <f t="shared" si="134"/>
        <v>74.7</v>
      </c>
      <c r="E351" s="1">
        <f t="shared" si="128"/>
        <v>49.209999999999972</v>
      </c>
      <c r="F351" s="1">
        <f t="shared" si="129"/>
        <v>24.969999999999988</v>
      </c>
      <c r="G351" s="1">
        <f t="shared" si="130"/>
        <v>8.350000000000005</v>
      </c>
      <c r="H351" s="1">
        <v>50</v>
      </c>
      <c r="I351" s="1">
        <v>30</v>
      </c>
      <c r="J351" s="1">
        <v>15</v>
      </c>
      <c r="K351" s="1">
        <v>5</v>
      </c>
      <c r="L351" s="7"/>
      <c r="M351" s="7"/>
      <c r="N351" s="7"/>
      <c r="O351" s="7"/>
    </row>
    <row r="352" spans="2:22" x14ac:dyDescent="0.25">
      <c r="B352" t="s">
        <v>70</v>
      </c>
      <c r="C352" t="s">
        <v>113</v>
      </c>
      <c r="D352" s="1">
        <f t="shared" si="134"/>
        <v>45.679000000000002</v>
      </c>
      <c r="E352" s="1">
        <f t="shared" si="128"/>
        <v>37.539999999999978</v>
      </c>
      <c r="F352" s="1">
        <f t="shared" si="129"/>
        <v>20.099999999999987</v>
      </c>
      <c r="G352" s="1">
        <f t="shared" si="130"/>
        <v>6.2999999999999989</v>
      </c>
      <c r="H352" s="1">
        <v>50</v>
      </c>
      <c r="I352" s="1">
        <v>30</v>
      </c>
      <c r="J352" s="1">
        <v>15</v>
      </c>
      <c r="K352" s="1">
        <v>5</v>
      </c>
      <c r="L352" s="7"/>
      <c r="M352" s="7"/>
      <c r="N352" s="7"/>
      <c r="O352" s="7"/>
    </row>
    <row r="353" spans="2:23" x14ac:dyDescent="0.25">
      <c r="B353" t="s">
        <v>60</v>
      </c>
      <c r="C353" t="s">
        <v>113</v>
      </c>
      <c r="D353" s="1">
        <f t="shared" si="134"/>
        <v>41.17</v>
      </c>
      <c r="E353" s="1">
        <f t="shared" si="128"/>
        <v>30.700000000000006</v>
      </c>
      <c r="F353" s="1">
        <f t="shared" si="129"/>
        <v>15.850000000000003</v>
      </c>
      <c r="G353" s="1">
        <f t="shared" si="130"/>
        <v>4.6899999999999986</v>
      </c>
      <c r="H353" s="1">
        <v>50</v>
      </c>
      <c r="I353" s="1">
        <v>30</v>
      </c>
      <c r="J353" s="1">
        <v>15</v>
      </c>
      <c r="K353" s="1">
        <v>5</v>
      </c>
      <c r="L353" s="7"/>
      <c r="M353" s="7"/>
      <c r="N353" s="7"/>
      <c r="O353" s="7"/>
    </row>
    <row r="354" spans="2:23" x14ac:dyDescent="0.25">
      <c r="B354" t="s">
        <v>68</v>
      </c>
      <c r="C354" t="s">
        <v>113</v>
      </c>
      <c r="D354" s="1">
        <f t="shared" si="134"/>
        <v>38.700000000000003</v>
      </c>
      <c r="E354" s="1">
        <f t="shared" si="128"/>
        <v>24.340000000000007</v>
      </c>
      <c r="F354" s="1">
        <f t="shared" si="129"/>
        <v>11.350000000000003</v>
      </c>
      <c r="G354" s="1">
        <f t="shared" si="130"/>
        <v>4.2699999999999987</v>
      </c>
      <c r="H354" s="1">
        <v>50</v>
      </c>
      <c r="I354" s="1">
        <v>30</v>
      </c>
      <c r="J354" s="1">
        <v>15</v>
      </c>
      <c r="K354" s="1">
        <v>5</v>
      </c>
      <c r="L354" s="7"/>
      <c r="M354" s="7"/>
      <c r="N354" s="7"/>
      <c r="O354" s="7"/>
    </row>
    <row r="355" spans="2:23" x14ac:dyDescent="0.25">
      <c r="B355" t="s">
        <v>56</v>
      </c>
      <c r="C355" t="s">
        <v>113</v>
      </c>
      <c r="D355" s="1">
        <f t="shared" si="134"/>
        <v>18</v>
      </c>
      <c r="E355" s="1">
        <f t="shared" si="128"/>
        <v>12.710000000000006</v>
      </c>
      <c r="F355" s="1">
        <f t="shared" si="129"/>
        <v>7.1600000000000028</v>
      </c>
      <c r="G355" s="1">
        <f t="shared" si="130"/>
        <v>2.3799999999999986</v>
      </c>
      <c r="H355" s="1">
        <v>50</v>
      </c>
      <c r="I355" s="1">
        <v>30</v>
      </c>
      <c r="J355" s="1">
        <v>15</v>
      </c>
      <c r="K355" s="1">
        <v>5</v>
      </c>
      <c r="L355" s="7"/>
      <c r="M355" s="7"/>
      <c r="N355" s="7"/>
      <c r="O355" s="7"/>
    </row>
    <row r="356" spans="2:23" x14ac:dyDescent="0.25">
      <c r="B356" t="s">
        <v>63</v>
      </c>
      <c r="C356" t="s">
        <v>77</v>
      </c>
      <c r="D356" s="1">
        <f>D323</f>
        <v>1.30203045</v>
      </c>
      <c r="E356" s="1">
        <f t="shared" si="128"/>
        <v>2.4499999999999997</v>
      </c>
      <c r="F356" s="1">
        <f t="shared" si="129"/>
        <v>41.65</v>
      </c>
      <c r="G356" s="1">
        <f t="shared" si="130"/>
        <v>2.4499999999999997</v>
      </c>
      <c r="L356" s="7"/>
      <c r="M356" s="7">
        <f>E356*R333</f>
        <v>7.35</v>
      </c>
      <c r="N356" s="7"/>
      <c r="O356" s="7"/>
    </row>
    <row r="357" spans="2:23" x14ac:dyDescent="0.25">
      <c r="B357" t="s">
        <v>123</v>
      </c>
      <c r="C357" t="s">
        <v>113</v>
      </c>
      <c r="D357" s="1">
        <f t="shared" ref="D357" si="135">D324+H324/100</f>
        <v>2</v>
      </c>
      <c r="E357" s="1">
        <f t="shared" si="128"/>
        <v>1.2</v>
      </c>
      <c r="F357" s="1">
        <f t="shared" si="129"/>
        <v>0.6</v>
      </c>
      <c r="G357" s="1">
        <f t="shared" si="130"/>
        <v>0.2</v>
      </c>
      <c r="H357" s="1">
        <v>50</v>
      </c>
      <c r="I357" s="1">
        <v>30</v>
      </c>
      <c r="J357" s="1">
        <v>15</v>
      </c>
      <c r="K357" s="1">
        <v>5</v>
      </c>
      <c r="L357" s="7"/>
      <c r="M357" s="7"/>
      <c r="N357" s="7"/>
      <c r="O357" s="7"/>
    </row>
    <row r="358" spans="2:23" x14ac:dyDescent="0.25">
      <c r="B358" t="s">
        <v>92</v>
      </c>
      <c r="H358" s="7">
        <f>SUM(H332:H357)</f>
        <v>445</v>
      </c>
      <c r="I358" s="7">
        <f>SUM(I332:I357)</f>
        <v>360</v>
      </c>
      <c r="J358" s="7">
        <f>SUM(J332:J357)</f>
        <v>250</v>
      </c>
      <c r="K358" s="7">
        <f>SUM(K332:K357)</f>
        <v>545</v>
      </c>
      <c r="L358" s="7">
        <f t="shared" ref="L358:O358" si="136">SUM(L332:L356)</f>
        <v>477.26682299999993</v>
      </c>
      <c r="M358" s="7">
        <f t="shared" si="136"/>
        <v>887.37</v>
      </c>
      <c r="N358" s="7">
        <f t="shared" si="136"/>
        <v>691.82999999999993</v>
      </c>
      <c r="O358" s="7">
        <f t="shared" si="136"/>
        <v>912.66499999999996</v>
      </c>
    </row>
    <row r="361" spans="2:23" ht="18.75" x14ac:dyDescent="0.3">
      <c r="C361" s="11" t="s">
        <v>128</v>
      </c>
    </row>
    <row r="364" spans="2:23" x14ac:dyDescent="0.25">
      <c r="B364" s="3" t="s">
        <v>48</v>
      </c>
      <c r="C364" s="3" t="s">
        <v>73</v>
      </c>
      <c r="D364" t="s">
        <v>82</v>
      </c>
      <c r="E364" t="s">
        <v>83</v>
      </c>
      <c r="F364" t="s">
        <v>84</v>
      </c>
      <c r="G364" t="s">
        <v>85</v>
      </c>
      <c r="H364" t="s">
        <v>78</v>
      </c>
      <c r="I364" t="s">
        <v>79</v>
      </c>
      <c r="J364" t="s">
        <v>80</v>
      </c>
      <c r="K364" t="s">
        <v>81</v>
      </c>
      <c r="L364" t="s">
        <v>87</v>
      </c>
      <c r="M364" t="s">
        <v>88</v>
      </c>
      <c r="N364" t="s">
        <v>89</v>
      </c>
      <c r="O364" t="s">
        <v>90</v>
      </c>
      <c r="R364" s="3" t="s">
        <v>99</v>
      </c>
      <c r="S364" s="3" t="s">
        <v>111</v>
      </c>
      <c r="T364" s="3" t="s">
        <v>101</v>
      </c>
      <c r="U364" s="3" t="s">
        <v>102</v>
      </c>
      <c r="V364" s="3" t="s">
        <v>36</v>
      </c>
      <c r="W364" s="3" t="s">
        <v>91</v>
      </c>
    </row>
    <row r="365" spans="2:23" x14ac:dyDescent="0.25">
      <c r="B365" t="s">
        <v>64</v>
      </c>
      <c r="C365" s="12" t="s">
        <v>94</v>
      </c>
      <c r="D365" s="1"/>
      <c r="E365" s="1"/>
      <c r="F365" s="1"/>
      <c r="G365" s="1"/>
      <c r="H365" s="1"/>
      <c r="I365" s="1"/>
      <c r="J365" s="1"/>
      <c r="K365" s="1"/>
      <c r="L365" s="7"/>
      <c r="M365" s="7"/>
      <c r="N365" s="7"/>
      <c r="O365" s="7"/>
      <c r="Q365" t="s">
        <v>38</v>
      </c>
      <c r="R365" s="1">
        <v>5.5</v>
      </c>
      <c r="S365" s="8">
        <f>L391*240</f>
        <v>103089.63376799999</v>
      </c>
      <c r="T365" s="8">
        <f>S365*0.9</f>
        <v>92780.670391199994</v>
      </c>
      <c r="U365" s="8">
        <f>S365*1.1</f>
        <v>113398.59714479999</v>
      </c>
      <c r="V365" s="8">
        <f>R375</f>
        <v>298677.47019298369</v>
      </c>
      <c r="W365" t="s">
        <v>109</v>
      </c>
    </row>
    <row r="366" spans="2:23" x14ac:dyDescent="0.25">
      <c r="B366" t="s">
        <v>57</v>
      </c>
      <c r="C366" s="12" t="s">
        <v>74</v>
      </c>
      <c r="D366" s="1"/>
      <c r="E366" s="1"/>
      <c r="F366" s="1"/>
      <c r="G366" s="1">
        <f>G333</f>
        <v>198.46</v>
      </c>
      <c r="H366" s="1"/>
      <c r="I366" s="1"/>
      <c r="J366" s="1"/>
      <c r="K366" s="1"/>
      <c r="L366" s="7"/>
      <c r="M366" s="7"/>
      <c r="N366" s="7"/>
      <c r="O366" s="7">
        <f>G366*R368</f>
        <v>377.07400000000001</v>
      </c>
      <c r="Q366" t="s">
        <v>77</v>
      </c>
      <c r="R366" s="1">
        <v>3</v>
      </c>
      <c r="S366" s="8">
        <f>M391*240</f>
        <v>212968.8</v>
      </c>
      <c r="T366" s="8">
        <f>S366*0.9</f>
        <v>191671.91999999998</v>
      </c>
      <c r="U366" s="8">
        <f>S366*1.1</f>
        <v>234265.68</v>
      </c>
      <c r="V366" s="8">
        <f t="shared" ref="V366:V368" si="137">R376</f>
        <v>240519.84367628521</v>
      </c>
      <c r="W366" t="s">
        <v>109</v>
      </c>
    </row>
    <row r="367" spans="2:23" x14ac:dyDescent="0.25">
      <c r="B367" t="s">
        <v>54</v>
      </c>
      <c r="C367" s="12" t="s">
        <v>74</v>
      </c>
      <c r="D367" s="1"/>
      <c r="E367" s="1"/>
      <c r="F367" s="1"/>
      <c r="G367" s="1">
        <f t="shared" ref="G367" si="138">G334</f>
        <v>281.89000000000004</v>
      </c>
      <c r="H367" s="1"/>
      <c r="I367" s="1"/>
      <c r="J367" s="1"/>
      <c r="K367" s="1"/>
      <c r="L367" s="7"/>
      <c r="M367" s="7"/>
      <c r="N367" s="7"/>
      <c r="O367" s="7">
        <f>G367*R368</f>
        <v>535.59100000000001</v>
      </c>
      <c r="Q367" t="s">
        <v>76</v>
      </c>
      <c r="R367" s="1">
        <v>4.5</v>
      </c>
      <c r="S367" s="8">
        <f>N391*240</f>
        <v>166039.19999999998</v>
      </c>
      <c r="T367" s="8">
        <f>S367*0.9</f>
        <v>149435.28</v>
      </c>
      <c r="U367" s="8">
        <f>S367*1.1</f>
        <v>182643.12</v>
      </c>
      <c r="V367" s="8">
        <f t="shared" si="137"/>
        <v>149559.3618610008</v>
      </c>
      <c r="W367" t="s">
        <v>42</v>
      </c>
    </row>
    <row r="368" spans="2:23" x14ac:dyDescent="0.25">
      <c r="B368" t="s">
        <v>62</v>
      </c>
      <c r="C368" s="12" t="s">
        <v>113</v>
      </c>
      <c r="D368" s="1">
        <f>D335+H335/100</f>
        <v>108.01999999999997</v>
      </c>
      <c r="E368" s="1">
        <f t="shared" ref="E368:E390" si="139">E335+I335/100</f>
        <v>129.72000000000011</v>
      </c>
      <c r="F368" s="1">
        <f t="shared" ref="F368:F390" si="140">F335+J335/100</f>
        <v>94.569999999999965</v>
      </c>
      <c r="G368" s="1">
        <f t="shared" ref="G368:G390" si="141">G335+K335/100</f>
        <v>257.88</v>
      </c>
      <c r="H368" s="1">
        <v>5</v>
      </c>
      <c r="I368" s="1">
        <v>5</v>
      </c>
      <c r="J368" s="1">
        <v>5</v>
      </c>
      <c r="K368" s="1">
        <v>85</v>
      </c>
      <c r="L368" s="7"/>
      <c r="M368" s="7"/>
      <c r="N368" s="7"/>
      <c r="O368" s="7"/>
      <c r="Q368" t="s">
        <v>37</v>
      </c>
      <c r="R368" s="1">
        <v>1.9</v>
      </c>
      <c r="S368" s="8">
        <f>O391*240</f>
        <v>219039.59999999998</v>
      </c>
      <c r="T368" s="8">
        <f>S368*0.9</f>
        <v>197135.63999999998</v>
      </c>
      <c r="U368" s="8">
        <f>S368*1.1</f>
        <v>240943.56</v>
      </c>
      <c r="V368" s="8">
        <f t="shared" si="137"/>
        <v>123450.94859598222</v>
      </c>
      <c r="W368" t="s">
        <v>110</v>
      </c>
    </row>
    <row r="369" spans="2:22" x14ac:dyDescent="0.25">
      <c r="B369" t="s">
        <v>52</v>
      </c>
      <c r="C369" s="12" t="s">
        <v>113</v>
      </c>
      <c r="D369" s="1">
        <f t="shared" ref="D369:D372" si="142">D336+H336/100</f>
        <v>137.66000000000011</v>
      </c>
      <c r="E369" s="1">
        <f t="shared" si="139"/>
        <v>128.54000000000011</v>
      </c>
      <c r="F369" s="1">
        <f t="shared" si="140"/>
        <v>94.349999999999966</v>
      </c>
      <c r="G369" s="1">
        <f t="shared" si="141"/>
        <v>236.75999999999993</v>
      </c>
      <c r="H369" s="1">
        <v>5</v>
      </c>
      <c r="I369" s="1">
        <v>5</v>
      </c>
      <c r="J369" s="1">
        <v>5</v>
      </c>
      <c r="K369" s="1">
        <v>85</v>
      </c>
      <c r="L369" s="7"/>
      <c r="M369" s="7"/>
      <c r="N369" s="7"/>
      <c r="O369" s="7"/>
      <c r="V369" s="8"/>
    </row>
    <row r="370" spans="2:22" x14ac:dyDescent="0.25">
      <c r="B370" t="s">
        <v>65</v>
      </c>
      <c r="C370" s="12" t="s">
        <v>113</v>
      </c>
      <c r="D370" s="1">
        <f t="shared" si="142"/>
        <v>105.91999999999997</v>
      </c>
      <c r="E370" s="1">
        <f t="shared" si="139"/>
        <v>126.90999999999997</v>
      </c>
      <c r="F370" s="1">
        <f t="shared" si="140"/>
        <v>92.389999999999972</v>
      </c>
      <c r="G370" s="1">
        <f t="shared" si="141"/>
        <v>206.91999999999993</v>
      </c>
      <c r="H370" s="1">
        <v>5</v>
      </c>
      <c r="I370" s="1">
        <v>5</v>
      </c>
      <c r="J370" s="1">
        <v>5</v>
      </c>
      <c r="K370" s="1">
        <v>85</v>
      </c>
      <c r="L370" s="7"/>
      <c r="M370" s="7"/>
      <c r="N370" s="7"/>
      <c r="O370" s="7"/>
    </row>
    <row r="371" spans="2:22" x14ac:dyDescent="0.25">
      <c r="B371" t="s">
        <v>69</v>
      </c>
      <c r="C371" s="12" t="s">
        <v>77</v>
      </c>
      <c r="D371" s="1">
        <f t="shared" si="142"/>
        <v>39.208536000000002</v>
      </c>
      <c r="E371" s="1">
        <f t="shared" si="139"/>
        <v>122.69</v>
      </c>
      <c r="F371" s="1">
        <f t="shared" si="140"/>
        <v>89.24</v>
      </c>
      <c r="G371" s="1">
        <f t="shared" si="141"/>
        <v>176.17</v>
      </c>
      <c r="H371" s="1"/>
      <c r="I371" s="1"/>
      <c r="J371" s="1"/>
      <c r="K371" s="1"/>
      <c r="L371" s="7"/>
      <c r="M371" s="7">
        <f>E371*R366</f>
        <v>368.07</v>
      </c>
      <c r="N371" s="7"/>
      <c r="O371" s="7"/>
    </row>
    <row r="372" spans="2:22" x14ac:dyDescent="0.25">
      <c r="B372" t="s">
        <v>61</v>
      </c>
      <c r="C372" s="12" t="s">
        <v>76</v>
      </c>
      <c r="D372" s="1">
        <f t="shared" si="142"/>
        <v>59.04</v>
      </c>
      <c r="E372" s="1">
        <f t="shared" si="139"/>
        <v>117.24</v>
      </c>
      <c r="F372" s="1">
        <f t="shared" si="140"/>
        <v>82.57</v>
      </c>
      <c r="G372" s="1">
        <f t="shared" si="141"/>
        <v>104.95</v>
      </c>
      <c r="H372" s="1"/>
      <c r="I372" s="1"/>
      <c r="J372" s="1"/>
      <c r="K372" s="1"/>
      <c r="L372" s="7"/>
      <c r="M372" s="7"/>
      <c r="N372" s="7">
        <f>F372*R367</f>
        <v>371.56499999999994</v>
      </c>
      <c r="O372" s="7"/>
    </row>
    <row r="373" spans="2:22" x14ac:dyDescent="0.25">
      <c r="B373" t="s">
        <v>86</v>
      </c>
      <c r="C373" s="12" t="s">
        <v>75</v>
      </c>
      <c r="D373" s="1">
        <f>D340*0.9</f>
        <v>78.098207399999993</v>
      </c>
      <c r="E373" s="1">
        <f t="shared" si="139"/>
        <v>122.98000000000003</v>
      </c>
      <c r="F373" s="1">
        <f t="shared" si="140"/>
        <v>87.820000000000022</v>
      </c>
      <c r="G373" s="1">
        <f t="shared" si="141"/>
        <v>129.02999999999997</v>
      </c>
      <c r="H373" s="1"/>
      <c r="I373" s="1"/>
      <c r="J373" s="1"/>
      <c r="K373" s="1"/>
      <c r="L373" s="7">
        <f>D373*R365</f>
        <v>429.54014069999994</v>
      </c>
      <c r="M373" s="7"/>
      <c r="N373" s="7"/>
      <c r="O373" s="7"/>
      <c r="R373" s="10"/>
    </row>
    <row r="374" spans="2:22" x14ac:dyDescent="0.25">
      <c r="B374" t="s">
        <v>53</v>
      </c>
      <c r="C374" s="12" t="s">
        <v>113</v>
      </c>
      <c r="D374" s="1">
        <f t="shared" ref="D374:D378" si="143">D341+H341/100</f>
        <v>100.95999999999994</v>
      </c>
      <c r="E374" s="1">
        <f t="shared" si="139"/>
        <v>119.12000000000006</v>
      </c>
      <c r="F374" s="1">
        <f t="shared" si="140"/>
        <v>84.34000000000006</v>
      </c>
      <c r="G374" s="1">
        <f t="shared" si="141"/>
        <v>111.50999999999995</v>
      </c>
      <c r="H374" s="1">
        <v>10</v>
      </c>
      <c r="I374" s="1">
        <v>15</v>
      </c>
      <c r="J374" s="1">
        <v>15</v>
      </c>
      <c r="K374" s="1">
        <v>60</v>
      </c>
      <c r="L374" s="7"/>
      <c r="M374" s="7"/>
      <c r="N374" s="7"/>
      <c r="O374" s="7"/>
      <c r="R374" s="3" t="s">
        <v>112</v>
      </c>
      <c r="S374" s="3" t="s">
        <v>41</v>
      </c>
      <c r="T374" s="3" t="s">
        <v>39</v>
      </c>
      <c r="U374" s="3" t="s">
        <v>93</v>
      </c>
      <c r="V374" s="3" t="s">
        <v>105</v>
      </c>
    </row>
    <row r="375" spans="2:22" x14ac:dyDescent="0.25">
      <c r="B375" t="s">
        <v>72</v>
      </c>
      <c r="C375" s="12" t="s">
        <v>113</v>
      </c>
      <c r="D375" s="1">
        <f t="shared" si="143"/>
        <v>56.960000000000008</v>
      </c>
      <c r="E375" s="1">
        <f t="shared" si="139"/>
        <v>112.55000000000004</v>
      </c>
      <c r="F375" s="1">
        <f t="shared" si="140"/>
        <v>90.770000000000039</v>
      </c>
      <c r="G375" s="1">
        <f t="shared" si="141"/>
        <v>93.619999999999948</v>
      </c>
      <c r="H375" s="1">
        <v>10</v>
      </c>
      <c r="I375" s="1">
        <v>15</v>
      </c>
      <c r="J375" s="1">
        <v>15</v>
      </c>
      <c r="K375" s="1">
        <v>60</v>
      </c>
      <c r="L375" s="7"/>
      <c r="M375" s="7"/>
      <c r="N375" s="7"/>
      <c r="O375" s="7"/>
      <c r="Q375" t="s">
        <v>38</v>
      </c>
      <c r="R375" s="8">
        <f>V342</f>
        <v>298677.47019298369</v>
      </c>
      <c r="S375" s="8">
        <f>H391</f>
        <v>445</v>
      </c>
      <c r="T375" s="8">
        <f>R375*0.002</f>
        <v>597.35494038596744</v>
      </c>
      <c r="U375" s="8">
        <f>L391</f>
        <v>429.54014069999994</v>
      </c>
      <c r="V375" s="8">
        <f>R375+T375+S375-U375</f>
        <v>299290.28499266965</v>
      </c>
    </row>
    <row r="376" spans="2:22" x14ac:dyDescent="0.25">
      <c r="B376" t="s">
        <v>51</v>
      </c>
      <c r="C376" s="12" t="s">
        <v>76</v>
      </c>
      <c r="D376" s="1">
        <f t="shared" si="143"/>
        <v>54.72</v>
      </c>
      <c r="E376" s="1">
        <f t="shared" si="139"/>
        <v>103.06</v>
      </c>
      <c r="F376" s="1">
        <f t="shared" si="140"/>
        <v>71.17</v>
      </c>
      <c r="G376" s="1">
        <f t="shared" si="141"/>
        <v>66.23</v>
      </c>
      <c r="H376" s="1"/>
      <c r="I376" s="1"/>
      <c r="J376" s="1"/>
      <c r="K376" s="1"/>
      <c r="L376" s="7"/>
      <c r="M376" s="7"/>
      <c r="N376" s="7">
        <f>F376*R367</f>
        <v>320.26499999999999</v>
      </c>
      <c r="O376" s="7"/>
      <c r="Q376" t="s">
        <v>77</v>
      </c>
      <c r="R376" s="8">
        <f t="shared" ref="R376:R378" si="144">V343</f>
        <v>240519.84367628521</v>
      </c>
      <c r="S376" s="8">
        <f>I391</f>
        <v>360</v>
      </c>
      <c r="T376" s="8">
        <f>R376*0.002</f>
        <v>481.03968735257041</v>
      </c>
      <c r="U376" s="8">
        <f>M391</f>
        <v>887.37</v>
      </c>
      <c r="V376" s="8">
        <f>R376+T376+S376-U376</f>
        <v>240473.51336363779</v>
      </c>
    </row>
    <row r="377" spans="2:22" x14ac:dyDescent="0.25">
      <c r="B377" t="s">
        <v>67</v>
      </c>
      <c r="C377" s="12" t="s">
        <v>113</v>
      </c>
      <c r="D377" s="1">
        <f t="shared" si="143"/>
        <v>121.95999999999994</v>
      </c>
      <c r="E377" s="1">
        <f t="shared" si="139"/>
        <v>106.34000000000006</v>
      </c>
      <c r="F377" s="1">
        <f t="shared" si="140"/>
        <v>70.770000000000053</v>
      </c>
      <c r="G377" s="1">
        <f t="shared" si="141"/>
        <v>60.980000000000011</v>
      </c>
      <c r="H377" s="1">
        <v>10</v>
      </c>
      <c r="I377" s="1">
        <v>15</v>
      </c>
      <c r="J377" s="1">
        <v>15</v>
      </c>
      <c r="K377" s="1">
        <v>60</v>
      </c>
      <c r="L377" s="7"/>
      <c r="M377" s="7"/>
      <c r="N377" s="7"/>
      <c r="O377" s="7"/>
      <c r="Q377" t="s">
        <v>76</v>
      </c>
      <c r="R377" s="8">
        <f t="shared" si="144"/>
        <v>149559.3618610008</v>
      </c>
      <c r="S377" s="8">
        <f>J391</f>
        <v>250</v>
      </c>
      <c r="T377" s="8">
        <f>R377*0.002</f>
        <v>299.11872372200162</v>
      </c>
      <c r="U377" s="8">
        <f>N391</f>
        <v>691.82999999999993</v>
      </c>
      <c r="V377" s="8">
        <f>R377+T377+S377-U377</f>
        <v>149416.65058472281</v>
      </c>
    </row>
    <row r="378" spans="2:22" x14ac:dyDescent="0.25">
      <c r="B378" t="s">
        <v>58</v>
      </c>
      <c r="C378" s="12" t="s">
        <v>113</v>
      </c>
      <c r="D378" s="1">
        <f t="shared" si="143"/>
        <v>94.9</v>
      </c>
      <c r="E378" s="1">
        <f t="shared" si="139"/>
        <v>103.53999999999998</v>
      </c>
      <c r="F378" s="1">
        <f t="shared" si="140"/>
        <v>69.040000000000006</v>
      </c>
      <c r="G378" s="1">
        <f t="shared" si="141"/>
        <v>42.140000000000029</v>
      </c>
      <c r="H378" s="1">
        <v>25</v>
      </c>
      <c r="I378" s="1">
        <v>30</v>
      </c>
      <c r="J378" s="1">
        <v>25</v>
      </c>
      <c r="K378" s="1">
        <v>20</v>
      </c>
      <c r="L378" s="7"/>
      <c r="M378" s="7"/>
      <c r="N378" s="7"/>
      <c r="O378" s="7"/>
      <c r="Q378" t="s">
        <v>37</v>
      </c>
      <c r="R378" s="8">
        <f t="shared" si="144"/>
        <v>123450.94859598222</v>
      </c>
      <c r="S378" s="8">
        <f>K391</f>
        <v>545</v>
      </c>
      <c r="T378" s="8">
        <f>R378*0.002</f>
        <v>246.90189719196445</v>
      </c>
      <c r="U378" s="8">
        <f>O391</f>
        <v>912.66499999999996</v>
      </c>
      <c r="V378" s="8">
        <f>R378+T378+S378-U378</f>
        <v>123330.18549317418</v>
      </c>
    </row>
    <row r="379" spans="2:22" x14ac:dyDescent="0.25">
      <c r="B379" t="s">
        <v>66</v>
      </c>
      <c r="C379" s="12" t="s">
        <v>77</v>
      </c>
      <c r="D379" s="1">
        <f>D346*0.9</f>
        <v>38.570809043862013</v>
      </c>
      <c r="E379" s="1">
        <f t="shared" si="139"/>
        <v>89.88</v>
      </c>
      <c r="F379" s="1">
        <f t="shared" si="140"/>
        <v>56.93</v>
      </c>
      <c r="G379" s="1">
        <f t="shared" si="141"/>
        <v>32.85</v>
      </c>
      <c r="H379" s="1"/>
      <c r="I379" s="1"/>
      <c r="J379" s="1"/>
      <c r="K379" s="1"/>
      <c r="L379" s="7"/>
      <c r="M379" s="7">
        <f>E379*R366</f>
        <v>269.64</v>
      </c>
      <c r="N379" s="7"/>
      <c r="O379" s="7"/>
    </row>
    <row r="380" spans="2:22" x14ac:dyDescent="0.25">
      <c r="B380" t="s">
        <v>49</v>
      </c>
      <c r="C380" s="12" t="s">
        <v>77</v>
      </c>
      <c r="D380" s="1">
        <f t="shared" ref="D380:D388" si="145">D347+H347/100</f>
        <v>46.8</v>
      </c>
      <c r="E380" s="1">
        <f t="shared" si="139"/>
        <v>80.77</v>
      </c>
      <c r="F380" s="1">
        <f t="shared" si="140"/>
        <v>49.25</v>
      </c>
      <c r="G380" s="1">
        <f t="shared" si="141"/>
        <v>26.44</v>
      </c>
      <c r="H380" s="1"/>
      <c r="I380" s="1"/>
      <c r="J380" s="1"/>
      <c r="K380" s="1"/>
      <c r="L380" s="7"/>
      <c r="M380" s="7">
        <f>E380*R366</f>
        <v>242.31</v>
      </c>
      <c r="N380" s="7"/>
      <c r="O380" s="7"/>
    </row>
    <row r="381" spans="2:22" x14ac:dyDescent="0.25">
      <c r="B381" t="s">
        <v>50</v>
      </c>
      <c r="C381" s="12" t="s">
        <v>113</v>
      </c>
      <c r="D381" s="1">
        <f t="shared" si="145"/>
        <v>99.7</v>
      </c>
      <c r="E381" s="1">
        <f t="shared" si="139"/>
        <v>75.009999999999977</v>
      </c>
      <c r="F381" s="1">
        <f t="shared" si="140"/>
        <v>45.15</v>
      </c>
      <c r="G381" s="1">
        <f t="shared" si="141"/>
        <v>23.219999999999992</v>
      </c>
      <c r="H381" s="1">
        <v>25</v>
      </c>
      <c r="I381" s="1">
        <v>30</v>
      </c>
      <c r="J381" s="1">
        <v>25</v>
      </c>
      <c r="K381" s="1">
        <v>20</v>
      </c>
      <c r="L381" s="7"/>
      <c r="M381" s="7"/>
      <c r="N381" s="7"/>
      <c r="O381" s="7"/>
    </row>
    <row r="382" spans="2:22" x14ac:dyDescent="0.25">
      <c r="B382" t="s">
        <v>71</v>
      </c>
      <c r="C382" s="12" t="s">
        <v>113</v>
      </c>
      <c r="D382" s="1">
        <f t="shared" si="145"/>
        <v>42.05</v>
      </c>
      <c r="E382" s="1">
        <f t="shared" si="139"/>
        <v>64.47999999999999</v>
      </c>
      <c r="F382" s="1">
        <f t="shared" si="140"/>
        <v>37.229999999999997</v>
      </c>
      <c r="G382" s="1">
        <f t="shared" si="141"/>
        <v>17.609999999999996</v>
      </c>
      <c r="H382" s="1">
        <v>25</v>
      </c>
      <c r="I382" s="1">
        <v>30</v>
      </c>
      <c r="J382" s="1">
        <v>25</v>
      </c>
      <c r="K382" s="1">
        <v>20</v>
      </c>
      <c r="L382" s="7"/>
      <c r="M382" s="7"/>
      <c r="N382" s="7"/>
      <c r="O382" s="7"/>
    </row>
    <row r="383" spans="2:22" x14ac:dyDescent="0.25">
      <c r="B383" t="s">
        <v>55</v>
      </c>
      <c r="C383" s="12" t="s">
        <v>113</v>
      </c>
      <c r="D383" s="1">
        <f t="shared" si="145"/>
        <v>66</v>
      </c>
      <c r="E383" s="1">
        <f t="shared" si="139"/>
        <v>57.499999999999972</v>
      </c>
      <c r="F383" s="1">
        <f t="shared" si="140"/>
        <v>29.47</v>
      </c>
      <c r="G383" s="1">
        <f t="shared" si="141"/>
        <v>11.389999999999995</v>
      </c>
      <c r="H383" s="1">
        <v>25</v>
      </c>
      <c r="I383" s="1">
        <v>30</v>
      </c>
      <c r="J383" s="1">
        <v>25</v>
      </c>
      <c r="K383" s="1">
        <v>20</v>
      </c>
      <c r="L383" s="7"/>
      <c r="M383" s="7"/>
      <c r="N383" s="7"/>
      <c r="O383" s="7"/>
    </row>
    <row r="384" spans="2:22" x14ac:dyDescent="0.25">
      <c r="B384" t="s">
        <v>59</v>
      </c>
      <c r="C384" t="s">
        <v>113</v>
      </c>
      <c r="D384" s="1">
        <f t="shared" si="145"/>
        <v>75.2</v>
      </c>
      <c r="E384" s="1">
        <f t="shared" si="139"/>
        <v>49.50999999999997</v>
      </c>
      <c r="F384" s="1">
        <f t="shared" si="140"/>
        <v>25.119999999999987</v>
      </c>
      <c r="G384" s="1">
        <f t="shared" si="141"/>
        <v>8.4000000000000057</v>
      </c>
      <c r="H384" s="1">
        <v>50</v>
      </c>
      <c r="I384" s="1">
        <v>30</v>
      </c>
      <c r="J384" s="1">
        <v>15</v>
      </c>
      <c r="K384" s="1">
        <v>5</v>
      </c>
      <c r="L384" s="7"/>
      <c r="M384" s="7"/>
      <c r="N384" s="7"/>
      <c r="O384" s="7"/>
    </row>
    <row r="385" spans="2:15" x14ac:dyDescent="0.25">
      <c r="B385" t="s">
        <v>70</v>
      </c>
      <c r="C385" t="s">
        <v>113</v>
      </c>
      <c r="D385" s="1">
        <f t="shared" si="145"/>
        <v>46.179000000000002</v>
      </c>
      <c r="E385" s="1">
        <f t="shared" si="139"/>
        <v>37.839999999999975</v>
      </c>
      <c r="F385" s="1">
        <f t="shared" si="140"/>
        <v>20.249999999999986</v>
      </c>
      <c r="G385" s="1">
        <f t="shared" si="141"/>
        <v>6.3499999999999988</v>
      </c>
      <c r="H385" s="1">
        <v>50</v>
      </c>
      <c r="I385" s="1">
        <v>30</v>
      </c>
      <c r="J385" s="1">
        <v>15</v>
      </c>
      <c r="K385" s="1">
        <v>5</v>
      </c>
      <c r="L385" s="7"/>
      <c r="M385" s="7"/>
      <c r="N385" s="7"/>
      <c r="O385" s="7"/>
    </row>
    <row r="386" spans="2:15" x14ac:dyDescent="0.25">
      <c r="B386" t="s">
        <v>60</v>
      </c>
      <c r="C386" t="s">
        <v>113</v>
      </c>
      <c r="D386" s="1">
        <f t="shared" si="145"/>
        <v>41.67</v>
      </c>
      <c r="E386" s="1">
        <f t="shared" si="139"/>
        <v>31.000000000000007</v>
      </c>
      <c r="F386" s="1">
        <f t="shared" si="140"/>
        <v>16.000000000000004</v>
      </c>
      <c r="G386" s="1">
        <f t="shared" si="141"/>
        <v>4.7399999999999984</v>
      </c>
      <c r="H386" s="1">
        <v>50</v>
      </c>
      <c r="I386" s="1">
        <v>30</v>
      </c>
      <c r="J386" s="1">
        <v>15</v>
      </c>
      <c r="K386" s="1">
        <v>5</v>
      </c>
      <c r="L386" s="7"/>
      <c r="M386" s="7"/>
      <c r="N386" s="7"/>
      <c r="O386" s="7"/>
    </row>
    <row r="387" spans="2:15" x14ac:dyDescent="0.25">
      <c r="B387" t="s">
        <v>68</v>
      </c>
      <c r="C387" t="s">
        <v>113</v>
      </c>
      <c r="D387" s="1">
        <f t="shared" si="145"/>
        <v>39.200000000000003</v>
      </c>
      <c r="E387" s="1">
        <f t="shared" si="139"/>
        <v>24.640000000000008</v>
      </c>
      <c r="F387" s="1">
        <f t="shared" si="140"/>
        <v>11.500000000000004</v>
      </c>
      <c r="G387" s="1">
        <f t="shared" si="141"/>
        <v>4.3199999999999985</v>
      </c>
      <c r="H387" s="1">
        <v>50</v>
      </c>
      <c r="I387" s="1">
        <v>30</v>
      </c>
      <c r="J387" s="1">
        <v>15</v>
      </c>
      <c r="K387" s="1">
        <v>5</v>
      </c>
      <c r="L387" s="7"/>
      <c r="M387" s="7"/>
      <c r="N387" s="7"/>
      <c r="O387" s="7"/>
    </row>
    <row r="388" spans="2:15" x14ac:dyDescent="0.25">
      <c r="B388" t="s">
        <v>56</v>
      </c>
      <c r="C388" t="s">
        <v>113</v>
      </c>
      <c r="D388" s="1">
        <f t="shared" si="145"/>
        <v>18.5</v>
      </c>
      <c r="E388" s="1">
        <f t="shared" si="139"/>
        <v>13.010000000000007</v>
      </c>
      <c r="F388" s="1">
        <f t="shared" si="140"/>
        <v>7.3100000000000032</v>
      </c>
      <c r="G388" s="1">
        <f t="shared" si="141"/>
        <v>2.4299999999999984</v>
      </c>
      <c r="H388" s="1">
        <v>50</v>
      </c>
      <c r="I388" s="1">
        <v>30</v>
      </c>
      <c r="J388" s="1">
        <v>15</v>
      </c>
      <c r="K388" s="1">
        <v>5</v>
      </c>
      <c r="L388" s="7"/>
      <c r="M388" s="7"/>
      <c r="N388" s="7"/>
      <c r="O388" s="7"/>
    </row>
    <row r="389" spans="2:15" x14ac:dyDescent="0.25">
      <c r="B389" t="s">
        <v>63</v>
      </c>
      <c r="C389" t="s">
        <v>77</v>
      </c>
      <c r="D389" s="1">
        <f>D356</f>
        <v>1.30203045</v>
      </c>
      <c r="E389" s="1">
        <f t="shared" si="139"/>
        <v>2.4499999999999997</v>
      </c>
      <c r="F389" s="1">
        <f t="shared" si="140"/>
        <v>41.65</v>
      </c>
      <c r="G389" s="1">
        <f t="shared" si="141"/>
        <v>2.4499999999999997</v>
      </c>
      <c r="L389" s="7"/>
      <c r="M389" s="7">
        <f>E389*R366</f>
        <v>7.35</v>
      </c>
      <c r="N389" s="7"/>
      <c r="O389" s="7"/>
    </row>
    <row r="390" spans="2:15" x14ac:dyDescent="0.25">
      <c r="B390" t="s">
        <v>123</v>
      </c>
      <c r="C390" t="s">
        <v>113</v>
      </c>
      <c r="D390" s="1">
        <f t="shared" ref="D390" si="146">D357+H357/100</f>
        <v>2.5</v>
      </c>
      <c r="E390" s="1">
        <f t="shared" si="139"/>
        <v>1.5</v>
      </c>
      <c r="F390" s="1">
        <f t="shared" si="140"/>
        <v>0.75</v>
      </c>
      <c r="G390" s="1">
        <f t="shared" si="141"/>
        <v>0.25</v>
      </c>
      <c r="H390" s="1">
        <v>50</v>
      </c>
      <c r="I390" s="1">
        <v>30</v>
      </c>
      <c r="J390" s="1">
        <v>15</v>
      </c>
      <c r="K390" s="1">
        <v>5</v>
      </c>
      <c r="L390" s="7"/>
      <c r="M390" s="7"/>
      <c r="N390" s="7"/>
      <c r="O390" s="7"/>
    </row>
    <row r="391" spans="2:15" x14ac:dyDescent="0.25">
      <c r="B391" t="s">
        <v>92</v>
      </c>
      <c r="H391" s="7">
        <f>SUM(H365:H390)</f>
        <v>445</v>
      </c>
      <c r="I391" s="7">
        <f>SUM(I365:I390)</f>
        <v>360</v>
      </c>
      <c r="J391" s="7">
        <f>SUM(J365:J390)</f>
        <v>250</v>
      </c>
      <c r="K391" s="7">
        <f>SUM(K365:K390)</f>
        <v>545</v>
      </c>
      <c r="L391" s="7">
        <f t="shared" ref="L391:O391" si="147">SUM(L365:L389)</f>
        <v>429.54014069999994</v>
      </c>
      <c r="M391" s="7">
        <f t="shared" si="147"/>
        <v>887.37</v>
      </c>
      <c r="N391" s="7">
        <f t="shared" si="147"/>
        <v>691.82999999999993</v>
      </c>
      <c r="O391" s="7">
        <f t="shared" si="147"/>
        <v>912.66499999999996</v>
      </c>
    </row>
  </sheetData>
  <sortState xmlns:xlrd2="http://schemas.microsoft.com/office/spreadsheetml/2017/richdata2" ref="B40:B64">
    <sortCondition ref="B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PIP-UIP</vt:lpstr>
      <vt:lpstr>PUSD</vt:lpstr>
    </vt:vector>
  </TitlesOfParts>
  <Company>Medicine Hat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dave</cp:lastModifiedBy>
  <dcterms:created xsi:type="dcterms:W3CDTF">2015-05-04T17:51:11Z</dcterms:created>
  <dcterms:modified xsi:type="dcterms:W3CDTF">2021-05-24T00:01:57Z</dcterms:modified>
</cp:coreProperties>
</file>